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showInkAnnotation="0" updateLinks="never" codeName="ThisWorkbook" defaultThemeVersion="124226"/>
  <mc:AlternateContent xmlns:mc="http://schemas.openxmlformats.org/markup-compatibility/2006">
    <mc:Choice Requires="x15">
      <x15ac:absPath xmlns:x15ac="http://schemas.microsoft.com/office/spreadsheetml/2010/11/ac" url="G:\Pole Resources Group\Sign Jobs\Signfix Systems Ltd\6-DF073.10_06SC\"/>
    </mc:Choice>
  </mc:AlternateContent>
  <xr:revisionPtr revIDLastSave="0" documentId="10_ncr:100000_{9E61A57C-37C2-4D39-931E-74E73D3A83AC}" xr6:coauthVersionLast="31" xr6:coauthVersionMax="31" xr10:uidLastSave="{00000000-0000-0000-0000-000000000000}"/>
  <workbookProtection workbookAlgorithmName="SHA-512" workbookHashValue="HgeMEQvnpw28BeIXR1rP1icN8Iw/iSclhoqV5/xYuNiDIEA7pqElo2Rw1hrsz3B3de+Mp9PoCd5l41kZN8V7Tg==" workbookSaltValue="e/3mVqwz8yuRfKJWuw52Sw==" workbookSpinCount="100000" lockStructure="1"/>
  <bookViews>
    <workbookView xWindow="0" yWindow="105" windowWidth="17400" windowHeight="11760" tabRatio="928" xr2:uid="{00000000-000D-0000-FFFF-FFFF00000000}"/>
  </bookViews>
  <sheets>
    <sheet name="Summary" sheetId="1" r:id="rId1"/>
    <sheet name="Timber 39" sheetId="6" state="hidden" r:id="rId2"/>
    <sheet name="Timber 45" sheetId="11" state="hidden" r:id="rId3"/>
    <sheet name="Aluminium 39" sheetId="10" state="hidden" r:id="rId4"/>
    <sheet name="Aluminium 45" sheetId="9" state="hidden" r:id="rId5"/>
    <sheet name="Steel CHS 39" sheetId="8" state="hidden" r:id="rId6"/>
    <sheet name="Steel CHS 45" sheetId="7" state="hidden" r:id="rId7"/>
    <sheet name="Steel RHS 39" sheetId="5" state="hidden" r:id="rId8"/>
    <sheet name="Steel RHS 45" sheetId="4" state="hidden" r:id="rId9"/>
    <sheet name="Foundations Unk 300diam" sheetId="12" state="hidden" r:id="rId10"/>
    <sheet name="Foundations Unk 400diam" sheetId="13" state="hidden" r:id="rId11"/>
  </sheets>
  <definedNames>
    <definedName name="_xlnm.Print_Area" localSheetId="0">Summary!$A$1:$E$87</definedName>
    <definedName name="SignShape">Summary!$M$22:$M$26</definedName>
  </definedNames>
  <calcPr calcId="179017"/>
</workbook>
</file>

<file path=xl/calcChain.xml><?xml version="1.0" encoding="utf-8"?>
<calcChain xmlns="http://schemas.openxmlformats.org/spreadsheetml/2006/main">
  <c r="D42" i="1" l="1"/>
  <c r="B34" i="1" l="1"/>
  <c r="I28" i="1"/>
  <c r="I39" i="1"/>
  <c r="I26" i="1" l="1"/>
  <c r="B35" i="1" l="1"/>
  <c r="I18" i="1"/>
  <c r="I44" i="1"/>
  <c r="I46" i="1" l="1"/>
  <c r="K46" i="1" s="1"/>
  <c r="D39" i="1"/>
  <c r="I37" i="1"/>
  <c r="I34" i="1"/>
  <c r="J33" i="1"/>
  <c r="I33" i="1"/>
  <c r="I31" i="1"/>
  <c r="I35" i="1" s="1"/>
  <c r="I30" i="1"/>
  <c r="J22" i="1"/>
  <c r="D22" i="1"/>
  <c r="H20" i="1"/>
  <c r="C22" i="1"/>
  <c r="I22" i="1" s="1"/>
  <c r="H21" i="1"/>
  <c r="B20" i="1"/>
  <c r="B21" i="1"/>
  <c r="I32" i="1" l="1"/>
  <c r="J32" i="1"/>
  <c r="I21" i="1"/>
  <c r="I20" i="1"/>
  <c r="J44" i="1"/>
  <c r="K24" i="1"/>
  <c r="J21" i="1"/>
  <c r="C37" i="1" l="1"/>
  <c r="I24" i="1"/>
  <c r="I41" i="1" s="1"/>
  <c r="E41" i="1"/>
  <c r="E23" i="1"/>
  <c r="P57" i="1" l="1"/>
  <c r="P50" i="1"/>
  <c r="P48" i="1"/>
  <c r="Q68" i="1"/>
  <c r="P40" i="1"/>
  <c r="P36" i="1"/>
  <c r="Q49" i="1"/>
  <c r="P37" i="1"/>
  <c r="Q46" i="1"/>
  <c r="P35" i="1"/>
  <c r="Q38" i="1"/>
  <c r="P39" i="1"/>
  <c r="Q48" i="1"/>
  <c r="P46" i="1"/>
  <c r="Q57" i="1"/>
  <c r="P38" i="1"/>
  <c r="Q47" i="1"/>
  <c r="P68" i="1"/>
  <c r="Q39" i="1"/>
  <c r="Q35" i="1"/>
  <c r="P49" i="1"/>
  <c r="P47" i="1"/>
  <c r="Q37" i="1"/>
  <c r="Q50" i="1"/>
  <c r="Q40" i="1"/>
  <c r="Q36" i="1"/>
  <c r="C23" i="1"/>
  <c r="C46" i="1" s="1"/>
  <c r="P79" i="1" l="1"/>
  <c r="M80" i="1" s="1"/>
  <c r="D24" i="1"/>
  <c r="J25" i="1"/>
  <c r="Q63" i="1" l="1"/>
  <c r="Q64" i="1" s="1"/>
  <c r="Q52" i="1"/>
  <c r="Q53" i="1" s="1"/>
  <c r="D52" i="1" s="1"/>
  <c r="P41" i="1"/>
  <c r="P42" i="1" s="1"/>
  <c r="I48" i="1"/>
  <c r="P63" i="1"/>
  <c r="P64" i="1" s="1"/>
  <c r="P52" i="1"/>
  <c r="P53" i="1" s="1"/>
  <c r="C52" i="1" s="1"/>
  <c r="P74" i="1"/>
  <c r="P75" i="1" s="1"/>
  <c r="Q79" i="1"/>
  <c r="Q80" i="1" s="1"/>
  <c r="Q85" i="1" s="1"/>
  <c r="P96" i="1"/>
  <c r="P97" i="1" s="1"/>
  <c r="P106" i="1" s="1"/>
  <c r="P108" i="1" s="1"/>
  <c r="Q41" i="1"/>
  <c r="Q42" i="1" s="1"/>
  <c r="Q96" i="1"/>
  <c r="Q97" i="1" s="1"/>
  <c r="Q103" i="1" s="1"/>
  <c r="Q74" i="1"/>
  <c r="Q75" i="1" s="1"/>
  <c r="P80" i="1"/>
  <c r="P85" i="1" l="1"/>
  <c r="P81" i="1"/>
  <c r="Q89" i="1"/>
  <c r="Q91" i="1" s="1"/>
  <c r="P101" i="1"/>
  <c r="Q81" i="1"/>
  <c r="Q84" i="1"/>
  <c r="Q88" i="1"/>
  <c r="Q87" i="1"/>
  <c r="Q86" i="1"/>
  <c r="Q83" i="1"/>
  <c r="Q82" i="1"/>
  <c r="P105" i="1"/>
  <c r="Q101" i="1"/>
  <c r="Q102" i="1"/>
  <c r="P104" i="1"/>
  <c r="P100" i="1"/>
  <c r="Q105" i="1"/>
  <c r="Q104" i="1"/>
  <c r="Q98" i="1"/>
  <c r="P103" i="1"/>
  <c r="P98" i="1"/>
  <c r="P99" i="1"/>
  <c r="Q106" i="1"/>
  <c r="Q108" i="1" s="1"/>
  <c r="D34" i="1"/>
  <c r="D21" i="1"/>
  <c r="Q99" i="1"/>
  <c r="Q100" i="1"/>
  <c r="P102" i="1"/>
  <c r="P88" i="1"/>
  <c r="P89" i="1"/>
  <c r="P91" i="1" s="1"/>
  <c r="P83" i="1"/>
  <c r="P87" i="1"/>
  <c r="P82" i="1"/>
  <c r="P86" i="1"/>
  <c r="P84" i="1"/>
  <c r="Q90" i="1" l="1"/>
  <c r="Q107" i="1"/>
  <c r="D59" i="1" s="1"/>
  <c r="D63" i="1" s="1"/>
  <c r="P90" i="1"/>
  <c r="P107" i="1"/>
  <c r="C59" i="1" l="1"/>
  <c r="C63" i="1" s="1"/>
  <c r="C58" i="1"/>
  <c r="C62" i="1" s="1"/>
  <c r="D58" i="1"/>
  <c r="D62" i="1" s="1"/>
</calcChain>
</file>

<file path=xl/sharedStrings.xml><?xml version="1.0" encoding="utf-8"?>
<sst xmlns="http://schemas.openxmlformats.org/spreadsheetml/2006/main" count="309" uniqueCount="123">
  <si>
    <t xml:space="preserve">Fill in yellow Areas only </t>
  </si>
  <si>
    <t xml:space="preserve">Sign Area </t>
  </si>
  <si>
    <t xml:space="preserve"> SIGNFIX - BEHIND SOME OF THE WORLDS BEST SIGNS </t>
  </si>
  <si>
    <t>GROUND SOCKETS</t>
  </si>
  <si>
    <t>POLES</t>
  </si>
  <si>
    <t>CAPS</t>
  </si>
  <si>
    <t>BRACKETS</t>
  </si>
  <si>
    <t>SIGN SUPPORT RAIL</t>
  </si>
  <si>
    <t>SIGNBLADE EXTRUSION</t>
  </si>
  <si>
    <t>STAINLESS STEEL BANDING</t>
  </si>
  <si>
    <t>TNZ / RSMA Sign Standard</t>
  </si>
  <si>
    <t>Timber Sections</t>
  </si>
  <si>
    <t>MAXIMUM AREA FROM BENDING, SHEAR AND DEFLECTION</t>
  </si>
  <si>
    <t>100 x 100mm</t>
  </si>
  <si>
    <t>75 x 125mm</t>
  </si>
  <si>
    <t>100 x 150mm</t>
  </si>
  <si>
    <t>150 x 150mm</t>
  </si>
  <si>
    <t>100 x 200mm</t>
  </si>
  <si>
    <t>150 x 200mm</t>
  </si>
  <si>
    <t>SIGN</t>
  </si>
  <si>
    <t>MAXIMUM</t>
  </si>
  <si>
    <t>HEIGHT</t>
  </si>
  <si>
    <t>AREA</t>
  </si>
  <si>
    <t>(m)</t>
  </si>
  <si>
    <t>(m2)</t>
  </si>
  <si>
    <t xml:space="preserve">Aluminium Circular Sections </t>
  </si>
  <si>
    <t>89mm diam CHS x 3.6mm</t>
  </si>
  <si>
    <t>102mm diam CHS x 4.1mm</t>
  </si>
  <si>
    <t>114mm diam CHS x 4.4mm</t>
  </si>
  <si>
    <t>PERMIS AREA</t>
  </si>
  <si>
    <t>Plimit</t>
  </si>
  <si>
    <t>(kN)</t>
  </si>
  <si>
    <t>Steel CHS</t>
  </si>
  <si>
    <t>76mm diam CHS x 3.2mm</t>
  </si>
  <si>
    <t>60mm diam CHS x 2.9mm</t>
  </si>
  <si>
    <t>Steel RHS</t>
  </si>
  <si>
    <t>75 x 50 x 3.0 RHS</t>
  </si>
  <si>
    <t>Timber (Radiata No.1)</t>
  </si>
  <si>
    <t>Aluminium CHS (255 MPa)</t>
  </si>
  <si>
    <t>Steel CHS (C350)</t>
  </si>
  <si>
    <t>Steel RHS (C350)</t>
  </si>
  <si>
    <t>Open (Terrain Category 2)</t>
  </si>
  <si>
    <t>Hilly (Slopes up to 1V:5H)</t>
  </si>
  <si>
    <t>Lee Zone or Channelling</t>
  </si>
  <si>
    <t>Suburban (Terrain Category 3)</t>
  </si>
  <si>
    <t>Timber</t>
  </si>
  <si>
    <t>Aluminium</t>
  </si>
  <si>
    <t>Choose from drop down list</t>
  </si>
  <si>
    <r>
      <t>m</t>
    </r>
    <r>
      <rPr>
        <b/>
        <vertAlign val="superscript"/>
        <sz val="11"/>
        <rFont val="Arial"/>
        <family val="2"/>
      </rPr>
      <t>2</t>
    </r>
  </si>
  <si>
    <t xml:space="preserve">SIGNFIX POST SELECTOR </t>
  </si>
  <si>
    <t>(Rest of New Zealand; Regions A6 &amp; A7)</t>
  </si>
  <si>
    <t>(Wellington &amp; Marlborough Sounds; Region W)</t>
  </si>
  <si>
    <t>No Post Large Enough</t>
  </si>
  <si>
    <t>Post Size for 45m/s Areas</t>
  </si>
  <si>
    <t>Post Size for 39m/s Areas</t>
  </si>
  <si>
    <t>BASED ON THE 2008 RSMA COMPLIANCE STANDARD (FOR SMALL SIGNS)</t>
  </si>
  <si>
    <t>Notes:</t>
  </si>
  <si>
    <t>●  Site elevation ≤ 500m</t>
  </si>
  <si>
    <t>●  Sign height ≤ 5m</t>
  </si>
  <si>
    <t>1.13kPa</t>
  </si>
  <si>
    <t>1.51kPa</t>
  </si>
  <si>
    <t xml:space="preserve">●  Wind pressure based on Terrain Category 2, Importance Level of 1 and recurrence interval of 50 years </t>
  </si>
  <si>
    <t>Height to Centre of Sign (m)</t>
  </si>
  <si>
    <t>300mm diameter Cylindrical Concrete Footings</t>
  </si>
  <si>
    <t>UNKNOWN SOIL CONDITIONS</t>
  </si>
  <si>
    <t>400mm diameter Cylindrical Concrete Footings</t>
  </si>
  <si>
    <t>www.signfix.co.nz</t>
  </si>
  <si>
    <t>WEBSITE:</t>
  </si>
  <si>
    <t>F x A</t>
  </si>
  <si>
    <t>Post Depth - 300</t>
  </si>
  <si>
    <t>Post Depth - 400</t>
  </si>
  <si>
    <t>m</t>
  </si>
  <si>
    <t>STANDARD FOUNDATIONS</t>
  </si>
  <si>
    <t xml:space="preserve">Design ULS Wind Pressures (F) </t>
  </si>
  <si>
    <r>
      <t>●  Maximum sign panel area ≤ 4.7m</t>
    </r>
    <r>
      <rPr>
        <i/>
        <vertAlign val="superscript"/>
        <sz val="9"/>
        <rFont val="Arial"/>
        <family val="2"/>
      </rPr>
      <t>3</t>
    </r>
    <r>
      <rPr>
        <sz val="10"/>
        <rFont val="Arial"/>
        <family val="2"/>
      </rPr>
      <t/>
    </r>
  </si>
  <si>
    <t xml:space="preserve">Regional Wind Speed </t>
  </si>
  <si>
    <t xml:space="preserve">POST SIZE TO USE </t>
  </si>
  <si>
    <t xml:space="preserve">For 300 mm Diameter Foundation </t>
  </si>
  <si>
    <t xml:space="preserve">With 300 mm Diameter Foundation </t>
  </si>
  <si>
    <t xml:space="preserve">With 400 mm Diameter Foundation </t>
  </si>
  <si>
    <t xml:space="preserve">Mounting Height to Underside of Sign </t>
  </si>
  <si>
    <t xml:space="preserve">Height to Sign Centre </t>
  </si>
  <si>
    <t xml:space="preserve">Input Number of Posts </t>
  </si>
  <si>
    <t xml:space="preserve">Site Condition Terrain Category </t>
  </si>
  <si>
    <t>●  Foundation embedment depths are based on RSMA Standard Table C1 for Unknown Soil Conditions</t>
  </si>
  <si>
    <t>●  Foundation embedment depth given above assumes the post extends to within 100mm of the bottom of the foundation</t>
  </si>
  <si>
    <t xml:space="preserve">INSIST ON USING THE TOTAL SIGNFIX SYSTEM:-  </t>
  </si>
  <si>
    <t xml:space="preserve">For 400 mm Diameter Foundation </t>
  </si>
  <si>
    <r>
      <t xml:space="preserve">Required Post Length ( </t>
    </r>
    <r>
      <rPr>
        <b/>
        <sz val="11"/>
        <rFont val="Arial"/>
        <family val="2"/>
      </rPr>
      <t>≤</t>
    </r>
    <r>
      <rPr>
        <b/>
        <sz val="11"/>
        <rFont val="Arial"/>
        <family val="2"/>
      </rPr>
      <t xml:space="preserve"> 6.000m)</t>
    </r>
  </si>
  <si>
    <t xml:space="preserve">Post Material </t>
  </si>
  <si>
    <t>89mm Diam Fluted Pole</t>
  </si>
  <si>
    <t>102mm Diam Fluted Pole</t>
  </si>
  <si>
    <t>114mm Diam Fluted Pole</t>
  </si>
  <si>
    <t>●  SIGNFIX accepts no liability for any errors or omissions in this chart. Responsibility for selecting compliant sign supports rests with the user. Full sign post selection guidance is to be found in the RSMA Compliance Standard for Traffic Signs, 2008</t>
  </si>
  <si>
    <t>PANMURE</t>
  </si>
  <si>
    <t>AUCKLAND 1741</t>
  </si>
  <si>
    <t>P O BOX 14-111</t>
  </si>
  <si>
    <t>PH 09 930 1258    FAX 04 298 2334                                  WEBSITE</t>
  </si>
  <si>
    <t>AND TO MEET WIND SPEED REQUIREMENTS OF AS/NZS 1170:2011</t>
  </si>
  <si>
    <t>Sign Shape</t>
  </si>
  <si>
    <t>Triangle</t>
  </si>
  <si>
    <t>Supplementary Sign</t>
  </si>
  <si>
    <t>Yes</t>
  </si>
  <si>
    <t>No</t>
  </si>
  <si>
    <t>Circle</t>
  </si>
  <si>
    <t>Diamond</t>
  </si>
  <si>
    <t>Rectangle</t>
  </si>
  <si>
    <t>Square</t>
  </si>
  <si>
    <t>Primary Sign</t>
  </si>
  <si>
    <t xml:space="preserve">Input Overall Sign Size </t>
  </si>
  <si>
    <t>Secondary Sign</t>
  </si>
  <si>
    <t>Primary Sign Shape</t>
  </si>
  <si>
    <t>Embedment Depths for 39m/s Areas, (F = 1.13kPa)</t>
  </si>
  <si>
    <t>Embedment Depths for 45m/s Areas, (F = 1.51kPa)</t>
  </si>
  <si>
    <t xml:space="preserve">Effective Total Sign Area per Post </t>
  </si>
  <si>
    <t>Weighted Height to Signs Centre</t>
  </si>
  <si>
    <t>Is a Secondary Sign used?</t>
  </si>
  <si>
    <t>Secondary Sign Shape</t>
  </si>
  <si>
    <t xml:space="preserve">Fill in yellow areas only </t>
  </si>
  <si>
    <t>(Cylindrical Sign Post Foundations for Unknown Soil Conditions)</t>
  </si>
  <si>
    <t>60mm Diam x 2.36 Fluted Pole</t>
  </si>
  <si>
    <t>76mm Diam x 2.63 Fluted Pole</t>
  </si>
  <si>
    <t>Version 4 - 2019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</si>
</sst>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37">
    <font>
      <sz val="10"/>
      <name val="Arial"/>
    </font>
    <font>
      <b/>
      <sz val="16"/>
      <name val="Arial"/>
      <family val="2"/>
    </font>
    <font>
      <b/>
      <sz val="10"/>
      <color indexed="9"/>
      <name val="Arial"/>
      <family val="2"/>
    </font>
    <font>
      <b/>
      <sz val="10"/>
      <name val="Arial"/>
      <family val="2"/>
    </font>
    <font>
      <b/>
      <sz val="12"/>
      <name val="Arial"/>
      <family val="2"/>
    </font>
    <font>
      <b/>
      <sz val="11"/>
      <color indexed="10"/>
      <name val="Arial"/>
      <family val="2"/>
    </font>
    <font>
      <b/>
      <sz val="11"/>
      <color indexed="12"/>
      <name val="Arial"/>
      <family val="2"/>
    </font>
    <font>
      <b/>
      <sz val="10"/>
      <color indexed="57"/>
      <name val="Arial"/>
      <family val="2"/>
    </font>
    <font>
      <sz val="11"/>
      <name val="Arial"/>
      <family val="2"/>
    </font>
    <font>
      <b/>
      <sz val="10"/>
      <color indexed="10"/>
      <name val="Arial"/>
      <family val="2"/>
    </font>
    <font>
      <sz val="10"/>
      <name val="Arial"/>
      <family val="2"/>
    </font>
    <font>
      <b/>
      <sz val="11"/>
      <name val="Arial"/>
      <family val="2"/>
    </font>
    <font>
      <b/>
      <sz val="11"/>
      <color indexed="57"/>
      <name val="Arial"/>
      <family val="2"/>
    </font>
    <font>
      <b/>
      <sz val="10"/>
      <color indexed="12"/>
      <name val="Arial"/>
      <family val="2"/>
    </font>
    <font>
      <b/>
      <sz val="11"/>
      <color indexed="58"/>
      <name val="Arial"/>
      <family val="2"/>
    </font>
    <font>
      <b/>
      <i/>
      <u/>
      <sz val="10"/>
      <name val="Arial"/>
      <family val="2"/>
    </font>
    <font>
      <b/>
      <i/>
      <sz val="10"/>
      <name val="Arial"/>
      <family val="2"/>
    </font>
    <font>
      <b/>
      <u/>
      <sz val="14"/>
      <name val="Palatino"/>
      <family val="1"/>
    </font>
    <font>
      <b/>
      <u/>
      <sz val="12"/>
      <name val="Palatino"/>
      <family val="1"/>
    </font>
    <font>
      <b/>
      <sz val="12"/>
      <name val="Palatino"/>
      <family val="1"/>
    </font>
    <font>
      <b/>
      <sz val="10"/>
      <name val="Palatino"/>
      <family val="1"/>
    </font>
    <font>
      <b/>
      <sz val="10"/>
      <name val="Palatino"/>
    </font>
    <font>
      <sz val="10"/>
      <name val="Palatino"/>
      <family val="1"/>
    </font>
    <font>
      <sz val="8"/>
      <name val="Arial"/>
      <family val="2"/>
    </font>
    <font>
      <b/>
      <sz val="8"/>
      <color indexed="12"/>
      <name val="Arial"/>
      <family val="2"/>
    </font>
    <font>
      <b/>
      <vertAlign val="superscript"/>
      <sz val="11"/>
      <name val="Arial"/>
      <family val="2"/>
    </font>
    <font>
      <b/>
      <i/>
      <sz val="11"/>
      <name val="Arial"/>
      <family val="2"/>
    </font>
    <font>
      <i/>
      <sz val="10"/>
      <name val="Arial"/>
      <family val="2"/>
    </font>
    <font>
      <u/>
      <sz val="10"/>
      <color indexed="12"/>
      <name val="Arial"/>
      <family val="2"/>
    </font>
    <font>
      <b/>
      <u/>
      <sz val="11"/>
      <color indexed="12"/>
      <name val="Arial"/>
      <family val="2"/>
    </font>
    <font>
      <b/>
      <i/>
      <sz val="10"/>
      <color indexed="57"/>
      <name val="Arial"/>
      <family val="2"/>
    </font>
    <font>
      <i/>
      <sz val="9"/>
      <name val="Arial"/>
      <family val="2"/>
    </font>
    <font>
      <i/>
      <vertAlign val="superscript"/>
      <sz val="9"/>
      <name val="Arial"/>
      <family val="2"/>
    </font>
    <font>
      <sz val="9"/>
      <name val="Arial"/>
      <family val="2"/>
    </font>
    <font>
      <sz val="10"/>
      <color indexed="9"/>
      <name val="Arial"/>
      <family val="2"/>
    </font>
    <font>
      <b/>
      <sz val="10"/>
      <color indexed="8"/>
      <name val="Arial"/>
      <family val="2"/>
    </font>
    <font>
      <b/>
      <sz val="10"/>
      <color rgb="FFFF0000"/>
      <name val="Arial"/>
      <family val="2"/>
    </font>
  </fonts>
  <fills count="11">
    <fill>
      <patternFill patternType="none"/>
    </fill>
    <fill>
      <patternFill patternType="gray125"/>
    </fill>
    <fill>
      <patternFill patternType="solid">
        <fgColor indexed="43"/>
        <bgColor indexed="64"/>
      </patternFill>
    </fill>
    <fill>
      <patternFill patternType="solid">
        <fgColor indexed="47"/>
        <bgColor indexed="64"/>
      </patternFill>
    </fill>
    <fill>
      <patternFill patternType="solid">
        <fgColor indexed="42"/>
        <bgColor indexed="64"/>
      </patternFill>
    </fill>
    <fill>
      <patternFill patternType="solid">
        <fgColor indexed="22"/>
        <bgColor indexed="64"/>
      </patternFill>
    </fill>
    <fill>
      <patternFill patternType="solid">
        <fgColor indexed="13"/>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0" tint="-0.14996795556505021"/>
        <bgColor indexed="64"/>
      </patternFill>
    </fill>
    <fill>
      <patternFill patternType="solid">
        <fgColor rgb="FFFFFF0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bottom style="thin">
        <color indexed="64"/>
      </bottom>
      <diagonal/>
    </border>
    <border>
      <left style="double">
        <color indexed="64"/>
      </left>
      <right style="double">
        <color indexed="64"/>
      </right>
      <top/>
      <bottom/>
      <diagonal/>
    </border>
    <border>
      <left style="double">
        <color indexed="64"/>
      </left>
      <right style="double">
        <color indexed="64"/>
      </right>
      <top style="thin">
        <color indexed="64"/>
      </top>
      <bottom/>
      <diagonal/>
    </border>
    <border>
      <left style="double">
        <color indexed="64"/>
      </left>
      <right style="double">
        <color indexed="64"/>
      </right>
      <top style="thin">
        <color indexed="64"/>
      </top>
      <bottom style="thin">
        <color indexed="64"/>
      </bottom>
      <diagonal/>
    </border>
    <border>
      <left/>
      <right/>
      <top style="thin">
        <color indexed="64"/>
      </top>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diagonal/>
    </border>
    <border>
      <left style="thick">
        <color auto="1"/>
      </left>
      <right/>
      <top style="thick">
        <color auto="1"/>
      </top>
      <bottom/>
      <diagonal/>
    </border>
    <border>
      <left style="medium">
        <color auto="1"/>
      </left>
      <right style="medium">
        <color auto="1"/>
      </right>
      <top style="medium">
        <color auto="1"/>
      </top>
      <bottom style="medium">
        <color auto="1"/>
      </bottom>
      <diagonal/>
    </border>
    <border>
      <left style="thin">
        <color indexed="64"/>
      </left>
      <right style="thin">
        <color auto="1"/>
      </right>
      <top/>
      <bottom/>
      <diagonal/>
    </border>
    <border>
      <left/>
      <right style="double">
        <color indexed="64"/>
      </right>
      <top/>
      <bottom/>
      <diagonal/>
    </border>
  </borders>
  <cellStyleXfs count="2">
    <xf numFmtId="0" fontId="0" fillId="0" borderId="0"/>
    <xf numFmtId="0" fontId="28" fillId="0" borderId="0" applyNumberFormat="0" applyFill="0" applyBorder="0" applyAlignment="0" applyProtection="0">
      <alignment vertical="top"/>
      <protection locked="0"/>
    </xf>
  </cellStyleXfs>
  <cellXfs count="245">
    <xf numFmtId="0" fontId="0" fillId="0" borderId="0" xfId="0"/>
    <xf numFmtId="0" fontId="0" fillId="0" borderId="0" xfId="0" applyFill="1"/>
    <xf numFmtId="0" fontId="8" fillId="0" borderId="0" xfId="0" applyFont="1" applyFill="1" applyAlignment="1">
      <alignment horizontal="center"/>
    </xf>
    <xf numFmtId="0" fontId="8" fillId="0" borderId="0" xfId="0" applyFont="1" applyAlignment="1">
      <alignment horizontal="center"/>
    </xf>
    <xf numFmtId="164" fontId="9" fillId="2" borderId="1" xfId="0" applyNumberFormat="1" applyFont="1" applyFill="1" applyBorder="1" applyAlignment="1" applyProtection="1">
      <alignment horizontal="center"/>
      <protection locked="0"/>
    </xf>
    <xf numFmtId="0" fontId="0" fillId="0" borderId="0" xfId="0" applyFill="1" applyAlignment="1">
      <alignment horizontal="center"/>
    </xf>
    <xf numFmtId="0" fontId="0" fillId="0" borderId="0" xfId="0" applyAlignment="1">
      <alignment horizontal="center"/>
    </xf>
    <xf numFmtId="0" fontId="10" fillId="0" borderId="0" xfId="0" applyFont="1"/>
    <xf numFmtId="0" fontId="10" fillId="0" borderId="0" xfId="0" applyFont="1" applyFill="1"/>
    <xf numFmtId="1" fontId="9" fillId="2" borderId="1" xfId="0" applyNumberFormat="1" applyFont="1" applyFill="1" applyBorder="1" applyAlignment="1" applyProtection="1">
      <alignment horizontal="center"/>
      <protection locked="0"/>
    </xf>
    <xf numFmtId="0" fontId="14" fillId="3" borderId="1" xfId="0" applyFont="1" applyFill="1" applyBorder="1" applyAlignment="1">
      <alignment horizontal="center"/>
    </xf>
    <xf numFmtId="0" fontId="0" fillId="0" borderId="0" xfId="0" applyAlignment="1">
      <alignment horizontal="left"/>
    </xf>
    <xf numFmtId="0" fontId="17" fillId="0" borderId="0" xfId="0" applyFont="1"/>
    <xf numFmtId="0" fontId="18" fillId="0" borderId="0" xfId="0" applyFont="1"/>
    <xf numFmtId="0" fontId="20" fillId="0" borderId="2" xfId="0" applyFont="1" applyBorder="1" applyAlignment="1">
      <alignment horizontal="center"/>
    </xf>
    <xf numFmtId="0" fontId="20" fillId="0" borderId="3" xfId="0" applyFont="1" applyBorder="1" applyAlignment="1">
      <alignment horizontal="center"/>
    </xf>
    <xf numFmtId="0" fontId="21" fillId="0" borderId="4" xfId="0" applyFont="1" applyBorder="1" applyAlignment="1">
      <alignment horizontal="center"/>
    </xf>
    <xf numFmtId="165" fontId="20" fillId="0" borderId="3" xfId="0" applyNumberFormat="1" applyFont="1" applyBorder="1" applyAlignment="1">
      <alignment horizontal="center"/>
    </xf>
    <xf numFmtId="0" fontId="21" fillId="0" borderId="3" xfId="0" applyFont="1" applyBorder="1" applyAlignment="1">
      <alignment horizontal="center"/>
    </xf>
    <xf numFmtId="0" fontId="21" fillId="0" borderId="2" xfId="0" applyFont="1" applyBorder="1" applyAlignment="1">
      <alignment horizontal="center"/>
    </xf>
    <xf numFmtId="165" fontId="20" fillId="0" borderId="2" xfId="0" applyNumberFormat="1" applyFont="1" applyBorder="1" applyAlignment="1">
      <alignment horizontal="center"/>
    </xf>
    <xf numFmtId="165" fontId="0" fillId="0" borderId="3" xfId="0" applyNumberFormat="1" applyBorder="1" applyAlignment="1">
      <alignment horizontal="center"/>
    </xf>
    <xf numFmtId="2" fontId="22" fillId="0" borderId="3" xfId="0" applyNumberFormat="1" applyFont="1" applyBorder="1" applyAlignment="1">
      <alignment horizontal="center"/>
    </xf>
    <xf numFmtId="165" fontId="0" fillId="0" borderId="2" xfId="0" applyNumberFormat="1" applyBorder="1" applyAlignment="1">
      <alignment horizontal="center"/>
    </xf>
    <xf numFmtId="0" fontId="18" fillId="0" borderId="0" xfId="0" applyFont="1" applyAlignment="1">
      <alignment horizontal="left"/>
    </xf>
    <xf numFmtId="0" fontId="20" fillId="0" borderId="5" xfId="0" applyFont="1" applyBorder="1"/>
    <xf numFmtId="165" fontId="0" fillId="0" borderId="4" xfId="0" applyNumberFormat="1" applyBorder="1" applyAlignment="1">
      <alignment horizontal="center"/>
    </xf>
    <xf numFmtId="165" fontId="22" fillId="0" borderId="4" xfId="0" applyNumberFormat="1" applyFont="1" applyBorder="1" applyAlignment="1">
      <alignment horizontal="center"/>
    </xf>
    <xf numFmtId="165" fontId="22" fillId="0" borderId="3" xfId="0" applyNumberFormat="1" applyFont="1" applyBorder="1" applyAlignment="1">
      <alignment horizontal="center"/>
    </xf>
    <xf numFmtId="165" fontId="22" fillId="0" borderId="2" xfId="0" applyNumberFormat="1" applyFont="1" applyBorder="1" applyAlignment="1">
      <alignment horizontal="center"/>
    </xf>
    <xf numFmtId="2" fontId="21" fillId="0" borderId="4" xfId="0" applyNumberFormat="1" applyFont="1" applyBorder="1" applyAlignment="1">
      <alignment horizontal="center"/>
    </xf>
    <xf numFmtId="2" fontId="22" fillId="0" borderId="4" xfId="0" applyNumberFormat="1" applyFont="1" applyBorder="1" applyAlignment="1">
      <alignment horizontal="center"/>
    </xf>
    <xf numFmtId="2" fontId="21" fillId="0" borderId="3" xfId="0" applyNumberFormat="1" applyFont="1" applyBorder="1" applyAlignment="1">
      <alignment horizontal="center"/>
    </xf>
    <xf numFmtId="2" fontId="21" fillId="0" borderId="2" xfId="0" applyNumberFormat="1" applyFont="1" applyBorder="1" applyAlignment="1">
      <alignment horizontal="center"/>
    </xf>
    <xf numFmtId="2" fontId="22" fillId="0" borderId="2" xfId="0" applyNumberFormat="1" applyFont="1" applyBorder="1" applyAlignment="1">
      <alignment horizontal="center"/>
    </xf>
    <xf numFmtId="0" fontId="21" fillId="0" borderId="6" xfId="0" applyFont="1" applyBorder="1" applyAlignment="1">
      <alignment horizontal="center"/>
    </xf>
    <xf numFmtId="0" fontId="21" fillId="0" borderId="4" xfId="0" applyFont="1" applyBorder="1" applyAlignment="1">
      <alignment horizontal="center" wrapText="1"/>
    </xf>
    <xf numFmtId="0" fontId="3" fillId="0" borderId="0" xfId="0" applyFont="1" applyBorder="1" applyAlignment="1">
      <alignment horizontal="center"/>
    </xf>
    <xf numFmtId="0" fontId="11" fillId="0" borderId="0" xfId="0" quotePrefix="1" applyFont="1" applyFill="1" applyBorder="1" applyAlignment="1">
      <alignment horizontal="center"/>
    </xf>
    <xf numFmtId="0" fontId="11" fillId="0" borderId="0" xfId="0" quotePrefix="1" applyFont="1" applyFill="1" applyBorder="1" applyAlignment="1" applyProtection="1">
      <alignment horizontal="center"/>
    </xf>
    <xf numFmtId="0" fontId="10" fillId="0" borderId="0" xfId="0" applyFont="1" applyFill="1" applyBorder="1" applyAlignment="1" applyProtection="1">
      <alignment horizontal="center"/>
    </xf>
    <xf numFmtId="0" fontId="10" fillId="0" borderId="0" xfId="0" applyFont="1" applyAlignment="1"/>
    <xf numFmtId="1" fontId="9" fillId="0" borderId="0" xfId="0" applyNumberFormat="1" applyFont="1" applyFill="1" applyBorder="1" applyAlignment="1" applyProtection="1">
      <alignment horizontal="center"/>
      <protection locked="0"/>
    </xf>
    <xf numFmtId="0" fontId="10" fillId="0" borderId="0" xfId="0" applyFont="1" applyFill="1" applyBorder="1" applyAlignment="1">
      <alignment horizontal="center"/>
    </xf>
    <xf numFmtId="2" fontId="20" fillId="0" borderId="3" xfId="0" applyNumberFormat="1" applyFont="1" applyBorder="1" applyAlignment="1">
      <alignment horizontal="center"/>
    </xf>
    <xf numFmtId="0" fontId="10" fillId="0" borderId="0" xfId="0" applyFont="1" applyFill="1" applyBorder="1"/>
    <xf numFmtId="0" fontId="20" fillId="0" borderId="3" xfId="0" applyFont="1" applyFill="1" applyBorder="1" applyAlignment="1"/>
    <xf numFmtId="0" fontId="3" fillId="0" borderId="0" xfId="0" applyFont="1"/>
    <xf numFmtId="0" fontId="0" fillId="0" borderId="0" xfId="0" applyBorder="1"/>
    <xf numFmtId="0" fontId="24" fillId="0" borderId="0" xfId="0" applyFont="1" applyFill="1" applyBorder="1" applyAlignment="1">
      <alignment horizontal="center"/>
    </xf>
    <xf numFmtId="0" fontId="7" fillId="0" borderId="0" xfId="0" applyFont="1" applyFill="1" applyBorder="1" applyAlignment="1">
      <alignment horizontal="right"/>
    </xf>
    <xf numFmtId="0" fontId="6" fillId="0" borderId="0" xfId="0" applyFont="1" applyBorder="1" applyAlignment="1">
      <alignment horizontal="center"/>
    </xf>
    <xf numFmtId="2" fontId="11" fillId="0" borderId="0" xfId="0" applyNumberFormat="1" applyFont="1" applyFill="1" applyBorder="1" applyAlignment="1">
      <alignment horizontal="center"/>
    </xf>
    <xf numFmtId="0" fontId="11" fillId="0" borderId="0" xfId="0" applyFont="1" applyFill="1" applyBorder="1" applyAlignment="1">
      <alignment horizontal="left"/>
    </xf>
    <xf numFmtId="0" fontId="11" fillId="0" borderId="0" xfId="0" applyFont="1" applyFill="1" applyBorder="1"/>
    <xf numFmtId="0" fontId="13" fillId="0" borderId="0" xfId="0" applyFont="1" applyFill="1" applyBorder="1"/>
    <xf numFmtId="165" fontId="0" fillId="0" borderId="0" xfId="0" applyNumberFormat="1"/>
    <xf numFmtId="0" fontId="4" fillId="0" borderId="0" xfId="0" applyFont="1"/>
    <xf numFmtId="165" fontId="3" fillId="0" borderId="0" xfId="0" applyNumberFormat="1" applyFont="1"/>
    <xf numFmtId="2" fontId="0" fillId="0" borderId="16" xfId="0" applyNumberFormat="1" applyBorder="1" applyAlignment="1">
      <alignment horizontal="center"/>
    </xf>
    <xf numFmtId="165" fontId="0" fillId="0" borderId="17" xfId="0" applyNumberFormat="1" applyBorder="1" applyAlignment="1">
      <alignment horizontal="center"/>
    </xf>
    <xf numFmtId="165" fontId="0" fillId="0" borderId="18" xfId="0" applyNumberFormat="1" applyBorder="1" applyAlignment="1">
      <alignment horizontal="center"/>
    </xf>
    <xf numFmtId="165" fontId="3" fillId="5" borderId="19" xfId="0" applyNumberFormat="1" applyFont="1" applyFill="1" applyBorder="1" applyAlignment="1">
      <alignment horizontal="center"/>
    </xf>
    <xf numFmtId="0" fontId="11" fillId="0" borderId="0" xfId="0" applyFont="1" applyFill="1" applyBorder="1" applyAlignment="1">
      <alignment horizontal="right"/>
    </xf>
    <xf numFmtId="0" fontId="3" fillId="5" borderId="16" xfId="0" applyFont="1" applyFill="1" applyBorder="1" applyAlignment="1">
      <alignment wrapText="1"/>
    </xf>
    <xf numFmtId="0" fontId="3" fillId="5" borderId="18" xfId="0" applyFont="1" applyFill="1" applyBorder="1" applyAlignment="1">
      <alignment wrapText="1"/>
    </xf>
    <xf numFmtId="2" fontId="0" fillId="0" borderId="0" xfId="0" applyNumberFormat="1" applyBorder="1" applyAlignment="1">
      <alignment horizontal="center"/>
    </xf>
    <xf numFmtId="165" fontId="0" fillId="0" borderId="0" xfId="0" applyNumberFormat="1" applyBorder="1" applyAlignment="1">
      <alignment horizontal="center"/>
    </xf>
    <xf numFmtId="2" fontId="0" fillId="0" borderId="0" xfId="0" applyNumberFormat="1"/>
    <xf numFmtId="0" fontId="3" fillId="0" borderId="0" xfId="0" applyFont="1" applyFill="1" applyBorder="1" applyAlignment="1">
      <alignment horizontal="center"/>
    </xf>
    <xf numFmtId="165" fontId="0" fillId="0" borderId="0" xfId="0" applyNumberFormat="1" applyAlignment="1">
      <alignment horizontal="center"/>
    </xf>
    <xf numFmtId="0" fontId="9" fillId="6" borderId="0" xfId="0" applyFont="1" applyFill="1" applyAlignment="1">
      <alignment horizontal="center"/>
    </xf>
    <xf numFmtId="0" fontId="6" fillId="2" borderId="8" xfId="0" applyFont="1" applyFill="1" applyBorder="1" applyAlignment="1">
      <alignment horizontal="center"/>
    </xf>
    <xf numFmtId="0" fontId="3" fillId="0" borderId="7" xfId="0" applyFont="1" applyFill="1" applyBorder="1" applyAlignment="1">
      <alignment horizontal="center"/>
    </xf>
    <xf numFmtId="0" fontId="13" fillId="0" borderId="0" xfId="0" applyFont="1" applyFill="1" applyBorder="1" applyAlignment="1">
      <alignment horizontal="left" wrapText="1"/>
    </xf>
    <xf numFmtId="49" fontId="3" fillId="0" borderId="0" xfId="0" applyNumberFormat="1" applyFont="1" applyFill="1" applyBorder="1" applyAlignment="1">
      <alignment horizontal="center"/>
    </xf>
    <xf numFmtId="0" fontId="7" fillId="0" borderId="0" xfId="0" applyFont="1" applyFill="1" applyBorder="1"/>
    <xf numFmtId="0" fontId="8" fillId="0" borderId="0" xfId="0" applyFont="1" applyFill="1" applyBorder="1" applyAlignment="1">
      <alignment horizontal="center"/>
    </xf>
    <xf numFmtId="0" fontId="0" fillId="0" borderId="0" xfId="0" applyFill="1" applyBorder="1" applyAlignment="1">
      <alignment horizontal="center"/>
    </xf>
    <xf numFmtId="0" fontId="10" fillId="0" borderId="0" xfId="0" applyFont="1" applyBorder="1"/>
    <xf numFmtId="0" fontId="12" fillId="0" borderId="0" xfId="0" applyFont="1" applyBorder="1"/>
    <xf numFmtId="0" fontId="34" fillId="0" borderId="0" xfId="0" applyFont="1" applyFill="1" applyBorder="1"/>
    <xf numFmtId="0" fontId="11" fillId="0" borderId="0" xfId="0" applyFont="1" applyBorder="1"/>
    <xf numFmtId="0" fontId="33" fillId="0" borderId="0" xfId="0" applyFont="1" applyBorder="1"/>
    <xf numFmtId="0" fontId="5" fillId="0" borderId="0" xfId="0" applyFont="1" applyFill="1" applyBorder="1" applyAlignment="1">
      <alignment horizontal="center"/>
    </xf>
    <xf numFmtId="0" fontId="35" fillId="0" borderId="0" xfId="0" applyFont="1" applyFill="1" applyBorder="1" applyAlignment="1">
      <alignment horizontal="right"/>
    </xf>
    <xf numFmtId="0" fontId="8" fillId="0" borderId="0" xfId="0" applyFont="1" applyFill="1" applyBorder="1" applyAlignment="1">
      <alignment horizontal="right"/>
    </xf>
    <xf numFmtId="0" fontId="0" fillId="0" borderId="0" xfId="0" applyBorder="1" applyAlignment="1">
      <alignment horizontal="right"/>
    </xf>
    <xf numFmtId="164" fontId="3" fillId="7" borderId="1" xfId="0" applyNumberFormat="1" applyFont="1" applyFill="1" applyBorder="1" applyAlignment="1" applyProtection="1">
      <alignment horizontal="center"/>
      <protection locked="0"/>
    </xf>
    <xf numFmtId="0" fontId="7" fillId="8" borderId="30" xfId="0" applyFont="1" applyFill="1" applyBorder="1" applyAlignment="1">
      <alignment horizontal="right"/>
    </xf>
    <xf numFmtId="164" fontId="9" fillId="2" borderId="37" xfId="0" applyNumberFormat="1" applyFont="1" applyFill="1" applyBorder="1" applyAlignment="1" applyProtection="1">
      <alignment horizontal="center"/>
      <protection locked="0"/>
    </xf>
    <xf numFmtId="0" fontId="0" fillId="8" borderId="33" xfId="0" applyFill="1" applyBorder="1"/>
    <xf numFmtId="0" fontId="7" fillId="8" borderId="32" xfId="0" applyFont="1" applyFill="1" applyBorder="1" applyAlignment="1">
      <alignment horizontal="right"/>
    </xf>
    <xf numFmtId="0" fontId="8" fillId="8" borderId="30" xfId="0" applyFont="1" applyFill="1" applyBorder="1" applyAlignment="1">
      <alignment horizontal="right"/>
    </xf>
    <xf numFmtId="0" fontId="3" fillId="8" borderId="35" xfId="0" applyFont="1" applyFill="1" applyBorder="1" applyAlignment="1">
      <alignment horizontal="center"/>
    </xf>
    <xf numFmtId="0" fontId="3" fillId="8" borderId="36" xfId="0" applyFont="1" applyFill="1" applyBorder="1" applyAlignment="1">
      <alignment horizontal="center"/>
    </xf>
    <xf numFmtId="0" fontId="0" fillId="8" borderId="30" xfId="0" applyFill="1" applyBorder="1" applyAlignment="1">
      <alignment horizontal="right"/>
    </xf>
    <xf numFmtId="0" fontId="6" fillId="8" borderId="0" xfId="0" applyFont="1" applyFill="1" applyBorder="1" applyAlignment="1">
      <alignment horizontal="center"/>
    </xf>
    <xf numFmtId="0" fontId="6" fillId="8" borderId="31" xfId="0" applyFont="1" applyFill="1" applyBorder="1" applyAlignment="1">
      <alignment horizontal="center"/>
    </xf>
    <xf numFmtId="0" fontId="0" fillId="8" borderId="31" xfId="0" applyFill="1" applyBorder="1"/>
    <xf numFmtId="0" fontId="11" fillId="8" borderId="30" xfId="0" applyFont="1" applyFill="1" applyBorder="1" applyAlignment="1">
      <alignment horizontal="right"/>
    </xf>
    <xf numFmtId="2" fontId="11" fillId="8" borderId="0" xfId="0" applyNumberFormat="1" applyFont="1" applyFill="1" applyBorder="1" applyAlignment="1">
      <alignment horizontal="center"/>
    </xf>
    <xf numFmtId="0" fontId="11" fillId="8" borderId="31" xfId="0" applyFont="1" applyFill="1" applyBorder="1" applyAlignment="1">
      <alignment horizontal="left"/>
    </xf>
    <xf numFmtId="0" fontId="0" fillId="8" borderId="0" xfId="0" applyFill="1" applyBorder="1"/>
    <xf numFmtId="0" fontId="11" fillId="8" borderId="34" xfId="0" applyFont="1" applyFill="1" applyBorder="1" applyAlignment="1">
      <alignment horizontal="right"/>
    </xf>
    <xf numFmtId="2" fontId="11" fillId="8" borderId="35" xfId="0" applyNumberFormat="1" applyFont="1" applyFill="1" applyBorder="1" applyAlignment="1">
      <alignment horizontal="center"/>
    </xf>
    <xf numFmtId="0" fontId="11" fillId="8" borderId="36" xfId="0" applyFont="1" applyFill="1" applyBorder="1"/>
    <xf numFmtId="0" fontId="0" fillId="0" borderId="0" xfId="0" applyFont="1" applyFill="1" applyBorder="1"/>
    <xf numFmtId="0" fontId="3" fillId="0" borderId="31" xfId="0" applyFont="1" applyBorder="1" applyAlignment="1">
      <alignment vertical="center" textRotation="90"/>
    </xf>
    <xf numFmtId="0" fontId="11" fillId="0" borderId="0" xfId="0" applyFont="1" applyBorder="1" applyAlignment="1">
      <alignment horizontal="right"/>
    </xf>
    <xf numFmtId="2" fontId="11" fillId="0" borderId="39" xfId="0" applyNumberFormat="1" applyFont="1" applyBorder="1" applyAlignment="1">
      <alignment horizontal="center"/>
    </xf>
    <xf numFmtId="0" fontId="0" fillId="0" borderId="0" xfId="0" applyAlignment="1">
      <alignment horizontal="right"/>
    </xf>
    <xf numFmtId="0" fontId="0" fillId="0" borderId="38" xfId="0" applyBorder="1" applyProtection="1"/>
    <xf numFmtId="0" fontId="20" fillId="10" borderId="5" xfId="0" applyFont="1" applyFill="1" applyBorder="1"/>
    <xf numFmtId="0" fontId="20" fillId="10" borderId="5" xfId="0" applyFont="1" applyFill="1" applyBorder="1"/>
    <xf numFmtId="0" fontId="20" fillId="10" borderId="5" xfId="0" applyFont="1" applyFill="1" applyBorder="1"/>
    <xf numFmtId="0" fontId="20" fillId="10" borderId="5" xfId="0" applyFont="1" applyFill="1" applyBorder="1"/>
    <xf numFmtId="0" fontId="0" fillId="0" borderId="0" xfId="0"/>
    <xf numFmtId="164" fontId="9" fillId="2" borderId="1" xfId="0" applyNumberFormat="1" applyFont="1" applyFill="1" applyBorder="1" applyAlignment="1" applyProtection="1">
      <alignment horizontal="center"/>
      <protection locked="0"/>
    </xf>
    <xf numFmtId="1" fontId="9" fillId="2" borderId="1" xfId="0" applyNumberFormat="1" applyFont="1" applyFill="1" applyBorder="1" applyAlignment="1" applyProtection="1">
      <alignment horizontal="center"/>
      <protection locked="0"/>
    </xf>
    <xf numFmtId="165" fontId="22" fillId="0" borderId="3" xfId="0" applyNumberFormat="1" applyFont="1" applyBorder="1" applyAlignment="1">
      <alignment horizontal="center"/>
    </xf>
    <xf numFmtId="0" fontId="28" fillId="0" borderId="0" xfId="1" applyBorder="1" applyAlignment="1" applyProtection="1"/>
    <xf numFmtId="0" fontId="29" fillId="0" borderId="0" xfId="1" applyFont="1" applyBorder="1" applyAlignment="1" applyProtection="1">
      <alignment horizontal="left"/>
    </xf>
    <xf numFmtId="165" fontId="0" fillId="0" borderId="0" xfId="0" applyNumberFormat="1" applyAlignment="1">
      <alignment horizontal="center"/>
    </xf>
    <xf numFmtId="164" fontId="3" fillId="7" borderId="1" xfId="0" applyNumberFormat="1" applyFont="1" applyFill="1" applyBorder="1" applyAlignment="1" applyProtection="1">
      <alignment horizontal="center"/>
      <protection locked="0"/>
    </xf>
    <xf numFmtId="164" fontId="36" fillId="7" borderId="1" xfId="0" applyNumberFormat="1" applyFont="1" applyFill="1" applyBorder="1" applyAlignment="1" applyProtection="1">
      <alignment horizontal="center"/>
      <protection locked="0"/>
    </xf>
    <xf numFmtId="0" fontId="0" fillId="0" borderId="9" xfId="0" applyBorder="1" applyAlignment="1" applyProtection="1"/>
    <xf numFmtId="0" fontId="0" fillId="0" borderId="9" xfId="0" applyBorder="1" applyProtection="1"/>
    <xf numFmtId="0" fontId="0" fillId="0" borderId="10" xfId="0" applyBorder="1" applyProtection="1"/>
    <xf numFmtId="0" fontId="0" fillId="0" borderId="11" xfId="0" applyBorder="1" applyProtection="1"/>
    <xf numFmtId="0" fontId="0" fillId="0" borderId="0" xfId="0" applyBorder="1" applyProtection="1"/>
    <xf numFmtId="0" fontId="0" fillId="0" borderId="12" xfId="0" applyBorder="1" applyProtection="1"/>
    <xf numFmtId="0" fontId="11" fillId="0" borderId="0" xfId="0" applyFont="1" applyFill="1" applyBorder="1" applyAlignment="1" applyProtection="1">
      <alignment horizontal="left"/>
    </xf>
    <xf numFmtId="0" fontId="0" fillId="0" borderId="0" xfId="0" applyProtection="1"/>
    <xf numFmtId="0" fontId="11" fillId="0" borderId="0" xfId="0" applyFont="1" applyFill="1" applyBorder="1" applyAlignment="1" applyProtection="1">
      <alignment horizontal="right"/>
    </xf>
    <xf numFmtId="0" fontId="1" fillId="0" borderId="0" xfId="0" applyFont="1" applyFill="1" applyBorder="1" applyAlignment="1" applyProtection="1">
      <alignment horizontal="left"/>
    </xf>
    <xf numFmtId="49" fontId="2" fillId="0" borderId="0" xfId="0" applyNumberFormat="1" applyFont="1" applyFill="1" applyBorder="1" applyAlignment="1" applyProtection="1">
      <alignment horizontal="center"/>
    </xf>
    <xf numFmtId="49" fontId="3" fillId="0" borderId="12" xfId="0" applyNumberFormat="1" applyFont="1" applyFill="1" applyBorder="1" applyAlignment="1" applyProtection="1">
      <alignment horizontal="center"/>
    </xf>
    <xf numFmtId="0" fontId="4" fillId="0" borderId="0" xfId="0" applyFont="1" applyFill="1" applyBorder="1" applyAlignment="1" applyProtection="1">
      <alignment horizontal="left"/>
    </xf>
    <xf numFmtId="0" fontId="5" fillId="0" borderId="0" xfId="0" applyFont="1" applyFill="1" applyBorder="1" applyAlignment="1" applyProtection="1">
      <alignment horizontal="center"/>
    </xf>
    <xf numFmtId="0" fontId="6" fillId="2" borderId="8" xfId="0" applyFont="1" applyFill="1" applyBorder="1" applyAlignment="1" applyProtection="1">
      <alignment horizontal="center"/>
    </xf>
    <xf numFmtId="0" fontId="7" fillId="0" borderId="12" xfId="0" applyFont="1" applyFill="1" applyBorder="1" applyProtection="1"/>
    <xf numFmtId="0" fontId="8" fillId="0" borderId="11" xfId="0" applyFont="1" applyBorder="1" applyAlignment="1" applyProtection="1">
      <alignment horizontal="center"/>
    </xf>
    <xf numFmtId="0" fontId="35" fillId="0" borderId="0" xfId="0" applyFont="1" applyFill="1" applyBorder="1" applyAlignment="1" applyProtection="1">
      <alignment horizontal="right"/>
    </xf>
    <xf numFmtId="0" fontId="3" fillId="0" borderId="7" xfId="0" applyFont="1" applyFill="1" applyBorder="1" applyAlignment="1" applyProtection="1">
      <alignment horizontal="center"/>
    </xf>
    <xf numFmtId="0" fontId="24" fillId="0" borderId="0" xfId="0" applyFont="1" applyFill="1" applyBorder="1" applyAlignment="1" applyProtection="1">
      <alignment horizontal="center"/>
    </xf>
    <xf numFmtId="0" fontId="0" fillId="0" borderId="11" xfId="0" applyBorder="1" applyAlignment="1" applyProtection="1">
      <alignment horizontal="center"/>
    </xf>
    <xf numFmtId="0" fontId="7" fillId="0" borderId="0" xfId="0" applyFont="1" applyFill="1" applyBorder="1" applyAlignment="1" applyProtection="1">
      <alignment horizontal="right"/>
    </xf>
    <xf numFmtId="0" fontId="3" fillId="0" borderId="0" xfId="0" applyFont="1" applyFill="1" applyBorder="1" applyAlignment="1" applyProtection="1">
      <alignment horizontal="left"/>
    </xf>
    <xf numFmtId="0" fontId="7" fillId="9" borderId="32" xfId="0" applyFont="1" applyFill="1" applyBorder="1" applyAlignment="1" applyProtection="1">
      <alignment horizontal="right"/>
    </xf>
    <xf numFmtId="0" fontId="7" fillId="9" borderId="6" xfId="0" applyFont="1" applyFill="1" applyBorder="1" applyAlignment="1" applyProtection="1">
      <alignment horizontal="right"/>
    </xf>
    <xf numFmtId="0" fontId="24" fillId="9" borderId="33" xfId="0" applyFont="1" applyFill="1" applyBorder="1" applyAlignment="1" applyProtection="1">
      <alignment horizontal="center"/>
    </xf>
    <xf numFmtId="0" fontId="7" fillId="9" borderId="30" xfId="0" applyFont="1" applyFill="1" applyBorder="1" applyAlignment="1" applyProtection="1">
      <alignment horizontal="right"/>
    </xf>
    <xf numFmtId="0" fontId="24" fillId="9" borderId="31" xfId="0" applyFont="1" applyFill="1" applyBorder="1" applyAlignment="1" applyProtection="1">
      <alignment horizontal="center"/>
    </xf>
    <xf numFmtId="0" fontId="8" fillId="9" borderId="30" xfId="0" applyFont="1" applyFill="1" applyBorder="1" applyAlignment="1" applyProtection="1">
      <alignment horizontal="right"/>
    </xf>
    <xf numFmtId="0" fontId="3" fillId="9" borderId="0" xfId="0" applyFont="1" applyFill="1" applyBorder="1" applyAlignment="1" applyProtection="1">
      <alignment horizontal="center"/>
    </xf>
    <xf numFmtId="0" fontId="3" fillId="9" borderId="31" xfId="0" applyFont="1" applyFill="1" applyBorder="1" applyAlignment="1" applyProtection="1">
      <alignment horizontal="center"/>
    </xf>
    <xf numFmtId="0" fontId="8" fillId="0" borderId="12" xfId="0" applyFont="1" applyFill="1" applyBorder="1" applyAlignment="1" applyProtection="1">
      <alignment horizontal="center"/>
    </xf>
    <xf numFmtId="0" fontId="3" fillId="9" borderId="31" xfId="0" applyFont="1" applyFill="1" applyBorder="1" applyProtection="1"/>
    <xf numFmtId="0" fontId="0" fillId="0" borderId="12" xfId="0" applyFill="1" applyBorder="1" applyAlignment="1" applyProtection="1">
      <alignment horizontal="center"/>
    </xf>
    <xf numFmtId="0" fontId="7" fillId="9" borderId="40" xfId="0" applyFont="1" applyFill="1" applyBorder="1" applyAlignment="1" applyProtection="1">
      <alignment horizontal="right"/>
    </xf>
    <xf numFmtId="0" fontId="6" fillId="9" borderId="0" xfId="0" applyFont="1" applyFill="1" applyBorder="1" applyAlignment="1" applyProtection="1">
      <alignment horizontal="center"/>
    </xf>
    <xf numFmtId="0" fontId="6" fillId="9" borderId="31" xfId="0" applyFont="1" applyFill="1" applyBorder="1" applyAlignment="1" applyProtection="1">
      <alignment horizontal="center"/>
    </xf>
    <xf numFmtId="0" fontId="11" fillId="9" borderId="30" xfId="0" applyFont="1" applyFill="1" applyBorder="1" applyAlignment="1" applyProtection="1">
      <alignment horizontal="right"/>
    </xf>
    <xf numFmtId="2" fontId="11" fillId="9" borderId="0" xfId="0" applyNumberFormat="1" applyFont="1" applyFill="1" applyBorder="1" applyAlignment="1" applyProtection="1">
      <alignment horizontal="center"/>
    </xf>
    <xf numFmtId="0" fontId="11" fillId="9" borderId="31" xfId="0" applyFont="1" applyFill="1" applyBorder="1" applyAlignment="1" applyProtection="1">
      <alignment horizontal="left"/>
    </xf>
    <xf numFmtId="0" fontId="12" fillId="0" borderId="12" xfId="0" applyFont="1" applyBorder="1" applyProtection="1"/>
    <xf numFmtId="0" fontId="0" fillId="0" borderId="11" xfId="0" applyFill="1" applyBorder="1" applyProtection="1"/>
    <xf numFmtId="0" fontId="0" fillId="9" borderId="30" xfId="0" applyFill="1" applyBorder="1" applyAlignment="1" applyProtection="1">
      <alignment horizontal="right"/>
    </xf>
    <xf numFmtId="0" fontId="0" fillId="9" borderId="0" xfId="0" applyFill="1" applyBorder="1" applyProtection="1"/>
    <xf numFmtId="0" fontId="10" fillId="0" borderId="12" xfId="0" applyFont="1" applyBorder="1" applyProtection="1"/>
    <xf numFmtId="0" fontId="0" fillId="9" borderId="34" xfId="0" applyFill="1" applyBorder="1" applyAlignment="1" applyProtection="1">
      <alignment horizontal="right"/>
    </xf>
    <xf numFmtId="0" fontId="0" fillId="9" borderId="35" xfId="0" applyFill="1" applyBorder="1" applyProtection="1"/>
    <xf numFmtId="0" fontId="0" fillId="9" borderId="36" xfId="0" applyFill="1" applyBorder="1" applyProtection="1"/>
    <xf numFmtId="0" fontId="0" fillId="0" borderId="0" xfId="0" applyFill="1" applyProtection="1"/>
    <xf numFmtId="0" fontId="11" fillId="0" borderId="0" xfId="0" applyFont="1" applyFill="1" applyBorder="1" applyProtection="1"/>
    <xf numFmtId="0" fontId="3" fillId="0" borderId="0" xfId="0" applyFont="1" applyBorder="1" applyProtection="1"/>
    <xf numFmtId="0" fontId="10" fillId="0" borderId="0" xfId="0" applyFont="1" applyBorder="1" applyProtection="1"/>
    <xf numFmtId="0" fontId="3" fillId="9" borderId="32" xfId="0" applyFont="1" applyFill="1" applyBorder="1" applyProtection="1"/>
    <xf numFmtId="0" fontId="10" fillId="9" borderId="6" xfId="0" applyFont="1" applyFill="1" applyBorder="1" applyProtection="1"/>
    <xf numFmtId="0" fontId="0" fillId="9" borderId="33" xfId="0" applyFill="1" applyBorder="1" applyProtection="1"/>
    <xf numFmtId="0" fontId="24" fillId="9" borderId="31" xfId="0" applyFont="1" applyFill="1" applyBorder="1" applyAlignment="1" applyProtection="1">
      <alignment horizontal="center" vertical="center"/>
    </xf>
    <xf numFmtId="0" fontId="3" fillId="9" borderId="0" xfId="0" applyFont="1" applyFill="1" applyBorder="1" applyAlignment="1" applyProtection="1">
      <alignment horizontal="right"/>
    </xf>
    <xf numFmtId="0" fontId="0" fillId="9" borderId="30" xfId="0" applyFill="1" applyBorder="1" applyProtection="1"/>
    <xf numFmtId="0" fontId="10" fillId="9" borderId="0" xfId="0" applyFont="1" applyFill="1" applyBorder="1" applyProtection="1"/>
    <xf numFmtId="0" fontId="0" fillId="9" borderId="31" xfId="0" applyFill="1" applyBorder="1" applyProtection="1"/>
    <xf numFmtId="0" fontId="10" fillId="9" borderId="31" xfId="0" applyFont="1" applyFill="1" applyBorder="1" applyProtection="1"/>
    <xf numFmtId="0" fontId="13" fillId="0" borderId="12" xfId="0" applyFont="1" applyFill="1" applyBorder="1" applyAlignment="1" applyProtection="1">
      <alignment wrapText="1"/>
    </xf>
    <xf numFmtId="0" fontId="0" fillId="9" borderId="34" xfId="0" applyFill="1" applyBorder="1" applyProtection="1"/>
    <xf numFmtId="0" fontId="34" fillId="0" borderId="12" xfId="0" applyFont="1" applyFill="1" applyBorder="1" applyProtection="1"/>
    <xf numFmtId="0" fontId="10" fillId="0" borderId="12" xfId="0" applyFont="1" applyFill="1" applyBorder="1" applyProtection="1"/>
    <xf numFmtId="1" fontId="9" fillId="0" borderId="0" xfId="0" applyNumberFormat="1" applyFont="1" applyFill="1" applyBorder="1" applyAlignment="1" applyProtection="1">
      <alignment horizontal="center"/>
    </xf>
    <xf numFmtId="0" fontId="13" fillId="0" borderId="0" xfId="0" applyFont="1" applyFill="1" applyBorder="1" applyProtection="1"/>
    <xf numFmtId="2" fontId="11" fillId="0" borderId="0" xfId="0" applyNumberFormat="1" applyFont="1" applyFill="1" applyBorder="1" applyAlignment="1" applyProtection="1">
      <alignment horizontal="center"/>
    </xf>
    <xf numFmtId="0" fontId="0" fillId="0" borderId="0" xfId="0" applyBorder="1" applyAlignment="1" applyProtection="1">
      <alignment horizontal="right"/>
    </xf>
    <xf numFmtId="0" fontId="11" fillId="0" borderId="0" xfId="0" applyFont="1" applyBorder="1" applyAlignment="1" applyProtection="1">
      <alignment horizontal="right"/>
    </xf>
    <xf numFmtId="0" fontId="11" fillId="4" borderId="8" xfId="0" applyFont="1" applyFill="1" applyBorder="1" applyAlignment="1" applyProtection="1">
      <alignment horizontal="center"/>
    </xf>
    <xf numFmtId="0" fontId="14" fillId="4" borderId="8" xfId="0" applyFont="1" applyFill="1" applyBorder="1" applyAlignment="1" applyProtection="1">
      <alignment horizontal="center"/>
    </xf>
    <xf numFmtId="0" fontId="11" fillId="4" borderId="3" xfId="0" applyFont="1" applyFill="1" applyBorder="1" applyAlignment="1" applyProtection="1">
      <alignment horizontal="center"/>
    </xf>
    <xf numFmtId="0" fontId="14" fillId="4" borderId="3" xfId="0" applyFont="1" applyFill="1" applyBorder="1" applyAlignment="1" applyProtection="1">
      <alignment horizontal="center"/>
    </xf>
    <xf numFmtId="0" fontId="3" fillId="0" borderId="0" xfId="0" applyFont="1" applyBorder="1" applyAlignment="1" applyProtection="1">
      <alignment horizontal="right"/>
    </xf>
    <xf numFmtId="0" fontId="0" fillId="0" borderId="12" xfId="0" applyFill="1" applyBorder="1" applyProtection="1"/>
    <xf numFmtId="0" fontId="14" fillId="3" borderId="7" xfId="0" applyFont="1" applyFill="1" applyBorder="1" applyAlignment="1" applyProtection="1">
      <alignment horizontal="center"/>
    </xf>
    <xf numFmtId="0" fontId="14" fillId="0" borderId="0" xfId="0" applyFont="1" applyFill="1" applyBorder="1" applyAlignment="1" applyProtection="1">
      <alignment horizontal="center"/>
    </xf>
    <xf numFmtId="0" fontId="11" fillId="0" borderId="0" xfId="0" applyFont="1" applyFill="1" applyBorder="1" applyAlignment="1" applyProtection="1">
      <alignment horizontal="center"/>
    </xf>
    <xf numFmtId="0" fontId="11" fillId="0" borderId="12" xfId="0" applyFont="1" applyBorder="1" applyProtection="1"/>
    <xf numFmtId="1" fontId="9" fillId="0" borderId="0" xfId="0" applyNumberFormat="1" applyFont="1" applyFill="1" applyBorder="1" applyAlignment="1" applyProtection="1">
      <alignment horizontal="right"/>
    </xf>
    <xf numFmtId="2" fontId="5" fillId="3" borderId="7" xfId="0" applyNumberFormat="1" applyFont="1" applyFill="1" applyBorder="1" applyAlignment="1" applyProtection="1">
      <alignment horizontal="center"/>
    </xf>
    <xf numFmtId="0" fontId="0" fillId="0" borderId="0" xfId="0" applyFill="1" applyBorder="1" applyAlignment="1" applyProtection="1">
      <alignment horizontal="right"/>
    </xf>
    <xf numFmtId="164" fontId="5" fillId="3" borderId="7" xfId="0" applyNumberFormat="1" applyFont="1" applyFill="1" applyBorder="1" applyAlignment="1" applyProtection="1">
      <alignment horizontal="center"/>
    </xf>
    <xf numFmtId="0" fontId="33" fillId="0" borderId="12" xfId="0" applyFont="1" applyBorder="1" applyProtection="1"/>
    <xf numFmtId="0" fontId="31" fillId="0" borderId="0" xfId="0" applyFont="1" applyBorder="1" applyAlignment="1" applyProtection="1">
      <alignment horizontal="right"/>
    </xf>
    <xf numFmtId="0" fontId="31" fillId="0" borderId="0" xfId="0" applyFont="1" applyBorder="1" applyProtection="1"/>
    <xf numFmtId="0" fontId="33" fillId="0" borderId="0" xfId="0" applyFont="1" applyBorder="1" applyAlignment="1" applyProtection="1">
      <alignment horizontal="right"/>
    </xf>
    <xf numFmtId="0" fontId="15" fillId="0" borderId="0" xfId="0" applyFont="1" applyBorder="1" applyAlignment="1" applyProtection="1">
      <alignment horizontal="left"/>
    </xf>
    <xf numFmtId="0" fontId="0" fillId="0" borderId="0" xfId="0" applyBorder="1" applyAlignment="1" applyProtection="1">
      <alignment horizontal="left"/>
    </xf>
    <xf numFmtId="0" fontId="27" fillId="0" borderId="0" xfId="0" applyFont="1" applyBorder="1" applyAlignment="1" applyProtection="1">
      <alignment horizontal="left" wrapText="1"/>
    </xf>
    <xf numFmtId="0" fontId="16" fillId="0" borderId="0" xfId="0" applyFont="1" applyBorder="1" applyAlignment="1" applyProtection="1">
      <alignment horizontal="left"/>
    </xf>
    <xf numFmtId="0" fontId="16" fillId="0" borderId="11" xfId="0" applyFont="1" applyBorder="1" applyAlignment="1" applyProtection="1">
      <alignment horizontal="right"/>
    </xf>
    <xf numFmtId="0" fontId="16" fillId="0" borderId="0" xfId="0" applyFont="1" applyBorder="1" applyProtection="1"/>
    <xf numFmtId="0" fontId="0" fillId="0" borderId="13" xfId="0" applyBorder="1" applyProtection="1"/>
    <xf numFmtId="0" fontId="0" fillId="0" borderId="14" xfId="0" applyBorder="1" applyProtection="1"/>
    <xf numFmtId="0" fontId="0" fillId="0" borderId="15" xfId="0" applyBorder="1" applyProtection="1"/>
    <xf numFmtId="0" fontId="13" fillId="0" borderId="0" xfId="0" applyFont="1" applyFill="1" applyBorder="1" applyAlignment="1" applyProtection="1">
      <alignment horizontal="center" vertical="top" wrapText="1"/>
    </xf>
    <xf numFmtId="0" fontId="30" fillId="0" borderId="41" xfId="0" applyFont="1" applyFill="1" applyBorder="1" applyAlignment="1" applyProtection="1">
      <alignment horizontal="left" wrapText="1" indent="2"/>
    </xf>
    <xf numFmtId="0" fontId="13" fillId="0" borderId="0" xfId="0" applyFont="1" applyFill="1" applyBorder="1" applyAlignment="1">
      <alignment horizontal="left" wrapText="1"/>
    </xf>
    <xf numFmtId="0" fontId="31" fillId="0" borderId="0" xfId="0" applyFont="1" applyBorder="1" applyAlignment="1" applyProtection="1">
      <alignment horizontal="left" vertical="top" wrapText="1"/>
    </xf>
    <xf numFmtId="0" fontId="26" fillId="4" borderId="3" xfId="0" applyFont="1" applyFill="1" applyBorder="1" applyAlignment="1" applyProtection="1">
      <alignment horizontal="center" vertical="top" wrapText="1"/>
    </xf>
    <xf numFmtId="0" fontId="26" fillId="4" borderId="20" xfId="0" applyFont="1" applyFill="1" applyBorder="1" applyAlignment="1" applyProtection="1">
      <alignment horizontal="center" vertical="top" wrapText="1"/>
    </xf>
    <xf numFmtId="0" fontId="31" fillId="0" borderId="0" xfId="0" applyFont="1" applyBorder="1" applyAlignment="1" applyProtection="1">
      <alignment horizontal="left" wrapText="1"/>
    </xf>
    <xf numFmtId="0" fontId="11" fillId="4" borderId="21" xfId="0" applyFont="1" applyFill="1" applyBorder="1" applyAlignment="1" applyProtection="1">
      <alignment horizontal="center"/>
    </xf>
    <xf numFmtId="0" fontId="11" fillId="4" borderId="22" xfId="0" applyFont="1" applyFill="1" applyBorder="1" applyAlignment="1" applyProtection="1">
      <alignment horizontal="center"/>
    </xf>
    <xf numFmtId="0" fontId="11" fillId="4" borderId="8" xfId="0" applyFont="1" applyFill="1" applyBorder="1" applyAlignment="1" applyProtection="1">
      <alignment horizontal="center" vertical="top" wrapText="1"/>
    </xf>
    <xf numFmtId="0" fontId="11" fillId="4" borderId="3" xfId="0" applyFont="1" applyFill="1" applyBorder="1" applyAlignment="1" applyProtection="1">
      <alignment horizontal="center" vertical="top" wrapText="1"/>
    </xf>
    <xf numFmtId="0" fontId="14" fillId="4" borderId="8" xfId="0" applyFont="1" applyFill="1" applyBorder="1" applyAlignment="1" applyProtection="1">
      <alignment horizontal="center" vertical="top" wrapText="1"/>
    </xf>
    <xf numFmtId="0" fontId="14" fillId="4" borderId="3" xfId="0" applyFont="1" applyFill="1" applyBorder="1" applyAlignment="1" applyProtection="1">
      <alignment horizontal="center" vertical="top" wrapText="1"/>
    </xf>
    <xf numFmtId="0" fontId="19" fillId="0" borderId="21" xfId="0" applyFont="1" applyBorder="1" applyAlignment="1">
      <alignment horizontal="center"/>
    </xf>
    <xf numFmtId="0" fontId="19" fillId="0" borderId="23" xfId="0" applyFont="1" applyBorder="1" applyAlignment="1">
      <alignment horizontal="center"/>
    </xf>
    <xf numFmtId="0" fontId="19" fillId="0" borderId="22" xfId="0" applyFont="1" applyBorder="1" applyAlignment="1">
      <alignment horizontal="center"/>
    </xf>
    <xf numFmtId="0" fontId="3" fillId="5" borderId="24" xfId="0" applyFont="1" applyFill="1" applyBorder="1" applyAlignment="1">
      <alignment horizontal="center"/>
    </xf>
    <xf numFmtId="0" fontId="3" fillId="5" borderId="25" xfId="0" applyFont="1" applyFill="1" applyBorder="1" applyAlignment="1">
      <alignment horizontal="center"/>
    </xf>
    <xf numFmtId="0" fontId="3" fillId="5" borderId="26" xfId="0" applyFont="1" applyFill="1" applyBorder="1" applyAlignment="1">
      <alignment horizontal="center"/>
    </xf>
    <xf numFmtId="0" fontId="3" fillId="5" borderId="27" xfId="0" applyFont="1" applyFill="1" applyBorder="1" applyAlignment="1">
      <alignment horizontal="center"/>
    </xf>
    <xf numFmtId="0" fontId="3" fillId="5" borderId="28" xfId="0" applyFont="1" applyFill="1" applyBorder="1" applyAlignment="1">
      <alignment horizontal="center"/>
    </xf>
    <xf numFmtId="0" fontId="3" fillId="5" borderId="29" xfId="0" applyFont="1" applyFill="1" applyBorder="1" applyAlignment="1">
      <alignment horizontal="center"/>
    </xf>
  </cellXfs>
  <cellStyles count="2">
    <cellStyle name="Hyperlink" xfId="1" builtinId="8"/>
    <cellStyle name="Normal" xfId="0" builtinId="0"/>
  </cellStyles>
  <dxfs count="9">
    <dxf>
      <font>
        <color theme="0" tint="-0.14996795556505021"/>
      </font>
    </dxf>
    <dxf>
      <font>
        <b/>
        <i val="0"/>
        <color auto="1"/>
      </font>
      <fill>
        <patternFill patternType="darkUp">
          <fgColor theme="1"/>
          <bgColor theme="0"/>
        </patternFill>
      </fill>
    </dxf>
    <dxf>
      <font>
        <color theme="0" tint="-0.14996795556505021"/>
      </font>
      <fill>
        <patternFill patternType="solid">
          <bgColor theme="0" tint="-0.14996795556505021"/>
        </patternFill>
      </fill>
      <border>
        <left/>
        <right/>
        <top style="thin">
          <color auto="1"/>
        </top>
        <bottom/>
      </border>
    </dxf>
    <dxf>
      <font>
        <strike val="0"/>
        <color auto="1"/>
        <name val="Cambria"/>
        <scheme val="none"/>
      </font>
      <fill>
        <patternFill patternType="darkUp">
          <fgColor theme="1"/>
          <bgColor theme="0" tint="-4.9989318521683403E-2"/>
        </patternFill>
      </fill>
    </dxf>
    <dxf>
      <font>
        <b/>
        <i val="0"/>
      </font>
      <fill>
        <patternFill>
          <bgColor rgb="FFFF0000"/>
        </patternFill>
      </fill>
    </dxf>
    <dxf>
      <font>
        <b/>
        <i val="0"/>
        <color auto="1"/>
      </font>
      <fill>
        <patternFill>
          <bgColor rgb="FFFF0000"/>
        </patternFill>
      </fill>
    </dxf>
    <dxf>
      <font>
        <b/>
        <i val="0"/>
      </font>
      <fill>
        <patternFill>
          <bgColor rgb="FFFFFF99"/>
        </patternFill>
      </fill>
    </dxf>
    <dxf>
      <font>
        <b/>
        <i val="0"/>
        <color auto="1"/>
      </font>
      <fill>
        <patternFill>
          <bgColor rgb="FFFF0000"/>
        </patternFill>
      </fill>
    </dxf>
    <dxf>
      <font>
        <color theme="0" tint="-0.14996795556505021"/>
      </font>
      <fill>
        <patternFill patternType="solid">
          <bgColor theme="0" tint="-0.14996795556505021"/>
        </patternFill>
      </fill>
      <border>
        <left/>
        <right/>
        <top style="thin">
          <color auto="1"/>
        </top>
        <bottom/>
      </border>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signfix.co.nz/"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95250</xdr:colOff>
      <xdr:row>0</xdr:row>
      <xdr:rowOff>95250</xdr:rowOff>
    </xdr:from>
    <xdr:to>
      <xdr:col>1</xdr:col>
      <xdr:colOff>2000250</xdr:colOff>
      <xdr:row>3</xdr:row>
      <xdr:rowOff>19050</xdr:rowOff>
    </xdr:to>
    <xdr:pic>
      <xdr:nvPicPr>
        <xdr:cNvPr id="6" name="Picture 5" descr="http://www.traffitech.nz/email-footer/Signfix_200px.png">
          <a:hlinkClick xmlns:r="http://schemas.openxmlformats.org/officeDocument/2006/relationships" r:id="rId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04850" y="95250"/>
          <a:ext cx="1905000"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signfix.co.nz/"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W108"/>
  <sheetViews>
    <sheetView tabSelected="1" topLeftCell="A7" zoomScaleNormal="100" workbookViewId="0">
      <selection activeCell="C21" sqref="C21"/>
    </sheetView>
  </sheetViews>
  <sheetFormatPr defaultRowHeight="12.75"/>
  <cols>
    <col min="2" max="2" width="36" customWidth="1"/>
    <col min="3" max="3" width="33.85546875" customWidth="1"/>
    <col min="4" max="4" width="30.7109375" customWidth="1"/>
    <col min="6" max="7" width="9.140625" hidden="1" customWidth="1"/>
    <col min="8" max="8" width="36.7109375" hidden="1" customWidth="1"/>
    <col min="9" max="9" width="27.42578125" hidden="1" customWidth="1"/>
    <col min="10" max="10" width="27.7109375" hidden="1" customWidth="1"/>
    <col min="11" max="12" width="9.140625" hidden="1" customWidth="1"/>
    <col min="13" max="14" width="15.7109375" hidden="1" customWidth="1"/>
    <col min="15" max="21" width="9.140625" hidden="1" customWidth="1"/>
    <col min="22" max="22" width="0" hidden="1" customWidth="1"/>
  </cols>
  <sheetData>
    <row r="1" spans="1:23" ht="13.5" thickTop="1">
      <c r="A1" s="112"/>
      <c r="B1" s="126"/>
      <c r="C1" s="127"/>
      <c r="D1" s="127"/>
      <c r="E1" s="128"/>
      <c r="F1" s="48"/>
      <c r="G1" s="48"/>
      <c r="H1" s="48"/>
      <c r="I1" s="48"/>
      <c r="J1" s="48"/>
      <c r="K1" s="48"/>
      <c r="W1" s="117"/>
    </row>
    <row r="2" spans="1:23">
      <c r="A2" s="129"/>
      <c r="B2" s="130"/>
      <c r="C2" s="130"/>
      <c r="D2" s="130"/>
      <c r="E2" s="131"/>
      <c r="F2" s="48"/>
      <c r="G2" s="48"/>
      <c r="H2" s="48"/>
      <c r="I2" s="48"/>
      <c r="J2" s="48"/>
      <c r="K2" s="48"/>
    </row>
    <row r="3" spans="1:23">
      <c r="A3" s="129"/>
      <c r="B3" s="130"/>
      <c r="C3" s="130"/>
      <c r="D3" s="130"/>
      <c r="E3" s="131"/>
      <c r="F3" s="48"/>
      <c r="G3" s="48"/>
      <c r="H3" s="48"/>
      <c r="I3" s="48"/>
      <c r="J3" s="48"/>
      <c r="K3" s="48"/>
    </row>
    <row r="4" spans="1:23" ht="15">
      <c r="A4" s="129"/>
      <c r="B4" s="132" t="s">
        <v>96</v>
      </c>
      <c r="C4" s="130"/>
      <c r="D4" s="130"/>
      <c r="E4" s="131"/>
      <c r="F4" s="48"/>
      <c r="G4" s="48"/>
      <c r="H4" s="48"/>
      <c r="I4" s="48"/>
      <c r="J4" s="48"/>
      <c r="K4" s="48"/>
    </row>
    <row r="5" spans="1:23" ht="15">
      <c r="A5" s="129"/>
      <c r="B5" s="132" t="s">
        <v>94</v>
      </c>
      <c r="C5" s="130"/>
      <c r="D5" s="130"/>
      <c r="E5" s="131"/>
      <c r="F5" s="48"/>
      <c r="G5" s="48"/>
      <c r="H5" s="48"/>
      <c r="I5" s="48"/>
      <c r="J5" s="48"/>
      <c r="K5" s="48"/>
    </row>
    <row r="6" spans="1:23" ht="15">
      <c r="A6" s="129"/>
      <c r="B6" s="132" t="s">
        <v>95</v>
      </c>
      <c r="C6" s="130"/>
      <c r="D6" s="133"/>
      <c r="E6" s="131"/>
      <c r="F6" s="48"/>
      <c r="G6" s="48"/>
      <c r="H6" s="48"/>
      <c r="I6" s="48"/>
      <c r="J6" s="48"/>
      <c r="K6" s="48"/>
    </row>
    <row r="7" spans="1:23" ht="19.899999999999999" customHeight="1">
      <c r="A7" s="129"/>
      <c r="B7" s="132" t="s">
        <v>97</v>
      </c>
      <c r="C7" s="134" t="s">
        <v>67</v>
      </c>
      <c r="D7" s="122" t="s">
        <v>66</v>
      </c>
      <c r="E7" s="131"/>
      <c r="F7" s="75"/>
      <c r="G7" s="75"/>
      <c r="H7" s="75"/>
      <c r="I7" s="75"/>
      <c r="J7" s="75"/>
      <c r="K7" s="75"/>
      <c r="L7" s="1"/>
      <c r="M7" s="1"/>
      <c r="N7" s="1"/>
    </row>
    <row r="8" spans="1:23" ht="17.25" customHeight="1">
      <c r="A8" s="129"/>
      <c r="B8" s="130"/>
      <c r="C8" s="130"/>
      <c r="D8" s="121"/>
      <c r="E8" s="131"/>
      <c r="F8" s="75"/>
      <c r="G8" s="75"/>
      <c r="H8" s="75"/>
      <c r="I8" s="75"/>
      <c r="J8" s="75"/>
      <c r="K8" s="75"/>
      <c r="L8" s="1"/>
      <c r="M8" s="1"/>
      <c r="N8" s="1"/>
    </row>
    <row r="9" spans="1:23" ht="17.45" customHeight="1">
      <c r="A9" s="129"/>
      <c r="B9" s="135" t="s">
        <v>49</v>
      </c>
      <c r="C9" s="130"/>
      <c r="D9" s="136"/>
      <c r="E9" s="137"/>
      <c r="F9" s="75"/>
      <c r="G9" s="75"/>
      <c r="H9" s="75"/>
      <c r="I9" s="75"/>
      <c r="J9" s="75"/>
      <c r="K9" s="75"/>
      <c r="L9" s="1"/>
      <c r="M9" s="1"/>
      <c r="N9" s="1"/>
    </row>
    <row r="10" spans="1:23" ht="17.45" customHeight="1">
      <c r="A10" s="129"/>
      <c r="B10" s="138" t="s">
        <v>55</v>
      </c>
      <c r="C10" s="130"/>
      <c r="D10" s="136"/>
      <c r="E10" s="137"/>
      <c r="F10" s="75"/>
      <c r="G10" s="75"/>
      <c r="H10" s="75"/>
      <c r="I10" s="75"/>
      <c r="J10" s="75"/>
      <c r="K10" s="75"/>
      <c r="L10" s="1"/>
      <c r="N10" s="1"/>
    </row>
    <row r="11" spans="1:23" ht="15.75">
      <c r="A11" s="129"/>
      <c r="B11" s="138" t="s">
        <v>98</v>
      </c>
      <c r="C11" s="130"/>
      <c r="D11" s="136"/>
      <c r="E11" s="137"/>
      <c r="F11" s="76"/>
      <c r="G11" s="76"/>
      <c r="H11" s="76"/>
      <c r="I11" s="76"/>
      <c r="J11" s="76"/>
      <c r="K11" s="76"/>
      <c r="L11" s="1"/>
      <c r="M11" s="1"/>
      <c r="N11" s="1"/>
    </row>
    <row r="12" spans="1:23" ht="16.5" thickBot="1">
      <c r="A12" s="129"/>
      <c r="B12" s="138"/>
      <c r="C12" s="130"/>
      <c r="D12" s="136"/>
      <c r="E12" s="137"/>
      <c r="F12" s="76"/>
      <c r="G12" s="76"/>
      <c r="H12" s="76"/>
      <c r="I12" s="76"/>
      <c r="J12" s="76"/>
      <c r="K12" s="76"/>
      <c r="L12" s="1"/>
      <c r="M12" s="1"/>
      <c r="N12" s="1"/>
      <c r="O12" t="s">
        <v>37</v>
      </c>
    </row>
    <row r="13" spans="1:23" ht="16.5" thickTop="1" thickBot="1">
      <c r="A13" s="129"/>
      <c r="B13" s="139"/>
      <c r="C13" s="140" t="s">
        <v>118</v>
      </c>
      <c r="D13" s="130"/>
      <c r="E13" s="141"/>
      <c r="F13" s="76"/>
      <c r="G13" s="76"/>
      <c r="H13" s="84"/>
      <c r="I13" s="72" t="s">
        <v>0</v>
      </c>
      <c r="J13" s="48"/>
      <c r="K13" s="76"/>
      <c r="L13" s="1"/>
      <c r="M13" s="1"/>
      <c r="N13" s="1"/>
      <c r="O13" t="s">
        <v>38</v>
      </c>
    </row>
    <row r="14" spans="1:23" s="3" customFormat="1" ht="15.75" thickTop="1" thickBot="1">
      <c r="A14" s="142"/>
      <c r="B14" s="143" t="s">
        <v>89</v>
      </c>
      <c r="C14" s="144" t="s">
        <v>38</v>
      </c>
      <c r="D14" s="145"/>
      <c r="E14" s="141"/>
      <c r="F14" s="77"/>
      <c r="G14" s="77"/>
      <c r="H14" s="85" t="s">
        <v>89</v>
      </c>
      <c r="I14" s="73" t="s">
        <v>38</v>
      </c>
      <c r="J14" s="49"/>
      <c r="K14" s="76"/>
      <c r="L14" s="2"/>
      <c r="N14" s="2"/>
      <c r="O14" s="41" t="s">
        <v>39</v>
      </c>
    </row>
    <row r="15" spans="1:23" s="6" customFormat="1" ht="13.5" thickTop="1">
      <c r="A15" s="146"/>
      <c r="B15" s="147"/>
      <c r="C15" s="147"/>
      <c r="D15" s="145"/>
      <c r="E15" s="141"/>
      <c r="F15" s="78"/>
      <c r="G15" s="78"/>
      <c r="H15" s="50"/>
      <c r="I15" s="50"/>
      <c r="J15" s="49"/>
      <c r="K15" s="76"/>
      <c r="L15" s="5"/>
      <c r="N15" s="5"/>
      <c r="O15" s="41" t="s">
        <v>40</v>
      </c>
    </row>
    <row r="16" spans="1:23">
      <c r="A16" s="129"/>
      <c r="B16" s="148" t="s">
        <v>108</v>
      </c>
      <c r="C16" s="147"/>
      <c r="D16" s="145"/>
      <c r="E16" s="141"/>
      <c r="F16" s="79"/>
      <c r="G16" s="79"/>
      <c r="H16" s="50"/>
      <c r="I16" s="50"/>
      <c r="J16" s="49"/>
      <c r="K16" s="76"/>
      <c r="L16" s="7"/>
      <c r="M16" s="37"/>
      <c r="N16" s="37"/>
    </row>
    <row r="17" spans="1:16" ht="15">
      <c r="A17" s="129"/>
      <c r="B17" s="149"/>
      <c r="C17" s="150"/>
      <c r="D17" s="151"/>
      <c r="E17" s="141"/>
      <c r="F17" s="80"/>
      <c r="G17" s="80"/>
      <c r="H17" s="50"/>
      <c r="I17" s="50"/>
      <c r="J17" s="49"/>
      <c r="K17" s="76"/>
      <c r="M17" s="47" t="s">
        <v>101</v>
      </c>
      <c r="N17" s="38"/>
    </row>
    <row r="18" spans="1:16" ht="15">
      <c r="A18" s="129"/>
      <c r="B18" s="152" t="s">
        <v>111</v>
      </c>
      <c r="C18" s="124" t="s">
        <v>106</v>
      </c>
      <c r="D18" s="153" t="s">
        <v>47</v>
      </c>
      <c r="E18" s="141"/>
      <c r="F18" s="79"/>
      <c r="G18" s="79"/>
      <c r="H18" s="50" t="s">
        <v>99</v>
      </c>
      <c r="I18" s="88" t="str">
        <f>C18</f>
        <v>Rectangle</v>
      </c>
      <c r="J18" s="88" t="s">
        <v>107</v>
      </c>
      <c r="K18" s="76"/>
      <c r="L18" s="7"/>
      <c r="M18" s="7" t="s">
        <v>102</v>
      </c>
      <c r="N18" s="39"/>
    </row>
    <row r="19" spans="1:16" ht="15">
      <c r="A19" s="129"/>
      <c r="B19" s="154"/>
      <c r="C19" s="155"/>
      <c r="D19" s="156"/>
      <c r="E19" s="157"/>
      <c r="F19" s="79"/>
      <c r="G19" s="79"/>
      <c r="H19" s="86"/>
      <c r="I19" s="69"/>
      <c r="J19" s="69"/>
      <c r="K19" s="77"/>
      <c r="L19" s="8"/>
      <c r="M19" s="7" t="s">
        <v>103</v>
      </c>
      <c r="N19" s="39"/>
    </row>
    <row r="20" spans="1:16" ht="15">
      <c r="A20" s="129"/>
      <c r="B20" s="152" t="str">
        <f>IF(C18="Rectangle","Sign Height (m)",IF(C18="Square","Sign Height (m)",IF(C18="Circle","Sign Diameter (m)", IF(C18="Triangle","Sign Height (m)", IF(C18="Diamond","Edge Length (m)","")))))</f>
        <v>Sign Height (m)</v>
      </c>
      <c r="C20" s="118">
        <v>0.86</v>
      </c>
      <c r="D20" s="158" t="s">
        <v>71</v>
      </c>
      <c r="E20" s="159"/>
      <c r="F20" s="79"/>
      <c r="G20" s="79"/>
      <c r="H20" s="50" t="str">
        <f>IF(C18="Rectangle","Sign Height (m)",IF(C18="Square","Sign Height (m)",IF(C18="Circle","Sign Diameter (m)", IF(C18="Triangle","Sign Height (m)", IF(C18="Diamond","Edge Length (m)","")))))</f>
        <v>Sign Height (m)</v>
      </c>
      <c r="I20" s="4">
        <f>C20</f>
        <v>0.86</v>
      </c>
      <c r="J20" s="48"/>
      <c r="K20" s="78"/>
      <c r="L20" s="7"/>
      <c r="M20" s="47" t="s">
        <v>99</v>
      </c>
      <c r="N20" s="39"/>
    </row>
    <row r="21" spans="1:16" ht="15">
      <c r="A21" s="129"/>
      <c r="B21" s="160" t="str">
        <f>IF(C18="Rectangle","Sign Width (m)",IF(C18="Square","Sign Width (m)",IF(C18="Circle","", IF(C18="Triangle","Sign Base Width (m)", IF(C18="Diamond","Edge Length (m)","")))))</f>
        <v>Sign Width (m)</v>
      </c>
      <c r="C21" s="125">
        <v>1.5</v>
      </c>
      <c r="D21" s="158" t="str">
        <f>IF(C18="Circle","",IF(I48*I44&gt;4.7,"m", "m"))</f>
        <v>m</v>
      </c>
      <c r="E21" s="159"/>
      <c r="F21" s="79"/>
      <c r="G21" s="79"/>
      <c r="H21" s="50" t="str">
        <f>IF(C18="Rectangle","Sign Width (m)",IF(C18="Square","Sign Width (m)",IF(C18="Circle","Keep This Cell Empty", IF(C18="Triangle","Sign Base Width (m)", IF(C18="Diamond","Edge Length (m)","")))))</f>
        <v>Sign Width (m)</v>
      </c>
      <c r="I21" s="4">
        <f>C21</f>
        <v>1.5</v>
      </c>
      <c r="J21" s="51" t="str">
        <f t="shared" ref="J21" si="0">IF($C$20&gt;5,"Sign Width Oversize",IF($C$20&lt;0.1,"Undersize",""))</f>
        <v/>
      </c>
      <c r="K21" s="78"/>
      <c r="L21" s="8"/>
      <c r="N21" s="39"/>
    </row>
    <row r="22" spans="1:16" ht="15">
      <c r="A22" s="129"/>
      <c r="B22" s="152"/>
      <c r="C22" s="161" t="str">
        <f>IF($C$20&gt;5,"Panel Height Oversize, &gt; 4.7",IF($C$20&lt;0.1,"Undersize",""))</f>
        <v/>
      </c>
      <c r="D22" s="162" t="str">
        <f>IF($C$21&gt;5,"Sign Width Oversize",IF($C$21&lt;0.1,"Undersize",""))</f>
        <v/>
      </c>
      <c r="E22" s="159"/>
      <c r="F22" s="79"/>
      <c r="G22" s="79"/>
      <c r="H22" s="50"/>
      <c r="I22" s="51" t="str">
        <f>C22</f>
        <v/>
      </c>
      <c r="J22" s="51" t="str">
        <f>IF($C$21&gt;5,"Sign Width Oversize",IF($C$21&lt;0.1,"Undersize",""))</f>
        <v/>
      </c>
      <c r="K22" s="78"/>
      <c r="L22" s="7"/>
      <c r="M22" s="7" t="s">
        <v>106</v>
      </c>
      <c r="N22" s="39"/>
    </row>
    <row r="23" spans="1:16" ht="16.5" customHeight="1">
      <c r="A23" s="129"/>
      <c r="B23" s="163" t="s">
        <v>1</v>
      </c>
      <c r="C23" s="164">
        <f>I24</f>
        <v>1.29</v>
      </c>
      <c r="D23" s="165" t="s">
        <v>48</v>
      </c>
      <c r="E23" s="166" t="str">
        <f>IF($D$1&gt;36526,"Welcome to the new year, Regards Paul","")</f>
        <v/>
      </c>
      <c r="F23" s="74"/>
      <c r="G23" s="74"/>
      <c r="H23" s="87"/>
      <c r="I23" s="51"/>
      <c r="J23" s="51"/>
      <c r="K23" s="79"/>
      <c r="L23" s="8"/>
      <c r="M23" s="7" t="s">
        <v>107</v>
      </c>
      <c r="N23" s="40"/>
    </row>
    <row r="24" spans="1:16" s="1" customFormat="1" ht="17.25">
      <c r="A24" s="167"/>
      <c r="B24" s="168"/>
      <c r="C24" s="169"/>
      <c r="D24" s="162" t="str">
        <f>IF($C$23&gt;4.71,"Sign Oversize, &gt; 4.7","")</f>
        <v/>
      </c>
      <c r="E24" s="170"/>
      <c r="F24" s="74"/>
      <c r="G24" s="74"/>
      <c r="H24" s="63" t="s">
        <v>1</v>
      </c>
      <c r="I24" s="52">
        <f>IF(C18="Rectangle",I20*I21,IF(C18="Square",I20*I21,IF(C18="Circle",PI()*(I20^2)/4, IF(C18="Triangle",(I20*I21)/2, IF(C18="Diamond",I20*I21,"")))))</f>
        <v>1.29</v>
      </c>
      <c r="J24" s="53" t="s">
        <v>48</v>
      </c>
      <c r="K24" s="80" t="str">
        <f>IF($D$1&gt;36526,"Welcome to the new year, Regards Paul","")</f>
        <v/>
      </c>
      <c r="L24" s="8"/>
      <c r="M24" s="7" t="s">
        <v>100</v>
      </c>
      <c r="N24" s="40"/>
    </row>
    <row r="25" spans="1:16" s="1" customFormat="1" ht="15">
      <c r="A25" s="167"/>
      <c r="B25" s="152" t="s">
        <v>80</v>
      </c>
      <c r="C25" s="118">
        <v>2.1</v>
      </c>
      <c r="D25" s="165" t="s">
        <v>71</v>
      </c>
      <c r="E25" s="170"/>
      <c r="F25" s="81"/>
      <c r="G25" s="81"/>
      <c r="H25" s="87"/>
      <c r="I25" s="48"/>
      <c r="J25" s="51" t="str">
        <f>IF($C$23&gt;4.71,"Sign Oversize, &gt; 4.7","")</f>
        <v/>
      </c>
      <c r="K25" s="79"/>
      <c r="L25" s="8"/>
      <c r="M25" s="1" t="s">
        <v>105</v>
      </c>
      <c r="N25" s="40"/>
      <c r="O25" s="1" t="s">
        <v>41</v>
      </c>
    </row>
    <row r="26" spans="1:16" s="1" customFormat="1" ht="15">
      <c r="A26" s="167"/>
      <c r="B26" s="171"/>
      <c r="C26" s="172"/>
      <c r="D26" s="173"/>
      <c r="E26" s="170"/>
      <c r="F26" s="45"/>
      <c r="G26" s="45"/>
      <c r="H26" s="50" t="s">
        <v>80</v>
      </c>
      <c r="I26" s="4">
        <f>C25</f>
        <v>2.1</v>
      </c>
      <c r="J26" s="53" t="s">
        <v>71</v>
      </c>
      <c r="K26" s="79"/>
      <c r="L26" s="8"/>
      <c r="M26" s="7" t="s">
        <v>104</v>
      </c>
      <c r="N26" s="40"/>
      <c r="O26" s="1" t="s">
        <v>42</v>
      </c>
    </row>
    <row r="27" spans="1:16" s="1" customFormat="1" ht="15">
      <c r="A27" s="167"/>
      <c r="B27" s="134"/>
      <c r="C27" s="174"/>
      <c r="D27" s="175"/>
      <c r="E27" s="170"/>
      <c r="F27" s="45"/>
      <c r="G27" s="45"/>
      <c r="H27" s="87"/>
      <c r="I27" s="48"/>
      <c r="J27" s="48"/>
      <c r="K27" s="79"/>
      <c r="L27" s="8"/>
      <c r="N27" s="40"/>
      <c r="O27" s="1" t="s">
        <v>43</v>
      </c>
    </row>
    <row r="28" spans="1:16" s="1" customFormat="1" ht="15">
      <c r="A28" s="167"/>
      <c r="B28" s="176" t="s">
        <v>110</v>
      </c>
      <c r="C28" s="177"/>
      <c r="D28" s="130"/>
      <c r="E28" s="131"/>
      <c r="F28" s="45"/>
      <c r="G28" s="45"/>
      <c r="H28" s="63" t="s">
        <v>81</v>
      </c>
      <c r="I28" s="52">
        <f>IF(C18="Rectangle",($C$25+$C$20/2),IF(C18="Square",($C$25+$C$20/2),IF(C18="Circle",($C$25+$C$20/2), IF(C18="Triangle",($C$25+$C$20/3), IF(C18="Diamond",($C$25+$C$20/2),$C$20)))))</f>
        <v>2.5300000000000002</v>
      </c>
      <c r="J28" s="54" t="s">
        <v>71</v>
      </c>
      <c r="K28" s="79"/>
      <c r="O28" s="1" t="s">
        <v>44</v>
      </c>
    </row>
    <row r="29" spans="1:16" s="1" customFormat="1">
      <c r="A29" s="167"/>
      <c r="B29" s="178"/>
      <c r="C29" s="179"/>
      <c r="D29" s="180"/>
      <c r="E29" s="131"/>
      <c r="F29" s="45"/>
      <c r="G29" s="45"/>
      <c r="H29" s="87"/>
      <c r="I29" s="48"/>
      <c r="J29" s="48"/>
      <c r="K29" s="79"/>
    </row>
    <row r="30" spans="1:16" ht="15">
      <c r="A30" s="129"/>
      <c r="B30" s="152" t="s">
        <v>116</v>
      </c>
      <c r="C30" s="124" t="s">
        <v>103</v>
      </c>
      <c r="D30" s="181" t="s">
        <v>47</v>
      </c>
      <c r="E30" s="131"/>
      <c r="F30" s="48"/>
      <c r="G30" s="48"/>
      <c r="H30" s="50" t="s">
        <v>101</v>
      </c>
      <c r="I30" s="90" t="str">
        <f>C30</f>
        <v>No</v>
      </c>
      <c r="J30" s="54"/>
      <c r="K30" s="79"/>
    </row>
    <row r="31" spans="1:16" ht="15.75" customHeight="1">
      <c r="A31" s="129"/>
      <c r="B31" s="152"/>
      <c r="C31" s="182"/>
      <c r="D31" s="181"/>
      <c r="E31" s="131"/>
      <c r="F31" s="48"/>
      <c r="G31" s="108"/>
      <c r="H31" s="92" t="s">
        <v>99</v>
      </c>
      <c r="I31" s="4" t="str">
        <f>C32</f>
        <v>Rectangle</v>
      </c>
      <c r="J31" s="91"/>
      <c r="K31" s="79"/>
    </row>
    <row r="32" spans="1:16" ht="15.75" customHeight="1">
      <c r="A32" s="129"/>
      <c r="B32" s="152" t="s">
        <v>117</v>
      </c>
      <c r="C32" s="124" t="s">
        <v>106</v>
      </c>
      <c r="D32" s="181" t="s">
        <v>47</v>
      </c>
      <c r="E32" s="131"/>
      <c r="F32" s="48"/>
      <c r="G32" s="108"/>
      <c r="H32" s="93"/>
      <c r="I32" s="94" t="str">
        <f>IF(I31="Rectangle","Sign Width (m)",IF(I31="Square","Sign Width (m)",IF(I31="Circle","Keep This Cell Empty", IF(I31="Triangle","Sign Base Width (m)", IF(I31="Diamond","Edge Length (m)","")))))</f>
        <v>Sign Width (m)</v>
      </c>
      <c r="J32" s="95" t="str">
        <f>IF(I31="Rectangle","Sign Height (m)",IF(I31="Square","Sign Height (m)",IF(I31="Circle","Sign Diameter (m)", IF(I31="Triangle","Sign Height (m)", IF(I31="Diamond","Edge Length (m)","")))))</f>
        <v>Sign Height (m)</v>
      </c>
      <c r="K32" s="79"/>
      <c r="P32" s="47" t="s">
        <v>45</v>
      </c>
    </row>
    <row r="33" spans="1:17">
      <c r="A33" s="129"/>
      <c r="B33" s="183"/>
      <c r="C33" s="184"/>
      <c r="D33" s="185"/>
      <c r="E33" s="131"/>
      <c r="F33" s="48"/>
      <c r="G33" s="108"/>
      <c r="H33" s="89" t="s">
        <v>109</v>
      </c>
      <c r="I33" s="4">
        <f>C35</f>
        <v>0.6</v>
      </c>
      <c r="J33" s="4">
        <f>C34</f>
        <v>0.1</v>
      </c>
      <c r="K33" s="79"/>
      <c r="O33" s="8"/>
      <c r="P33" s="43">
        <v>39</v>
      </c>
      <c r="Q33" s="40">
        <v>45</v>
      </c>
    </row>
    <row r="34" spans="1:17" ht="15">
      <c r="A34" s="129"/>
      <c r="B34" s="152" t="str">
        <f>IF(C32="Rectangle","Sign Height (m)",IF(C32="Square","Sign Height (m)",IF(C32="Circle","Sign Diameter (m)", IF(C32="Triangle","Sign Height (m)", IF(C32="Diamond","Edge Length (m)","")))))</f>
        <v>Sign Height (m)</v>
      </c>
      <c r="C34" s="125">
        <v>0.1</v>
      </c>
      <c r="D34" s="158" t="str">
        <f>IF(I48*I44&gt;4.7,"Warning: Total area &gt; 4.7 sq. m", "m")</f>
        <v>m</v>
      </c>
      <c r="E34" s="131"/>
      <c r="F34" s="48"/>
      <c r="G34" s="108"/>
      <c r="H34" s="96"/>
      <c r="I34" s="97" t="str">
        <f>IF($K$12&gt;5,"Panel Height Oversize, &gt; 4.7",IF($K$12&lt;0.1,"Undersize",""))</f>
        <v>Undersize</v>
      </c>
      <c r="J34" s="98"/>
      <c r="K34" s="79"/>
      <c r="O34" s="8"/>
      <c r="P34" s="43"/>
      <c r="Q34" s="40"/>
    </row>
    <row r="35" spans="1:17" ht="17.25">
      <c r="A35" s="129"/>
      <c r="B35" s="160" t="str">
        <f>IF(C32="Rectangle","Sign Width (m)",IF(C32="Square","Sign Width (m)",IF(C32="Circle","", IF(C32="Triangle","Sign Base Width (m)", IF(C32="Diamond","Edge Length (m)","")))))</f>
        <v>Sign Width (m)</v>
      </c>
      <c r="C35" s="125">
        <v>0.6</v>
      </c>
      <c r="D35" s="158" t="s">
        <v>71</v>
      </c>
      <c r="E35" s="131"/>
      <c r="F35" s="48"/>
      <c r="G35" s="108"/>
      <c r="H35" s="100" t="s">
        <v>1</v>
      </c>
      <c r="I35" s="101">
        <f>IF(I31="Rectangle",I33*J33,IF(I31="Square",I33*J33,IF(I31="Circle",PI()*(J33^2)/4, IF(I31="Triangle",(I33*J33)/2, IF(I31="Diamond",I33*J33,"")))))</f>
        <v>0.06</v>
      </c>
      <c r="J35" s="102" t="s">
        <v>48</v>
      </c>
      <c r="K35" s="79"/>
      <c r="O35" s="8">
        <v>2</v>
      </c>
      <c r="P35" s="10">
        <f>VLOOKUP($I$41,'Timber 39'!$B$9:$H$88,2)</f>
        <v>0.33404314855933587</v>
      </c>
      <c r="Q35" s="10">
        <f>VLOOKUP($I$41,'Timber 45'!$B$9:$H$88,2)</f>
        <v>0.25090352047345671</v>
      </c>
    </row>
    <row r="36" spans="1:17" ht="15">
      <c r="A36" s="129"/>
      <c r="B36" s="152"/>
      <c r="C36" s="184"/>
      <c r="D36" s="186"/>
      <c r="E36" s="131"/>
      <c r="F36" s="48"/>
      <c r="G36" s="108"/>
      <c r="H36" s="96"/>
      <c r="I36" s="103"/>
      <c r="J36" s="98"/>
      <c r="K36" s="79"/>
      <c r="O36" s="7">
        <v>3</v>
      </c>
      <c r="P36" s="10">
        <f>VLOOKUP($I$41,'Timber 39'!$B$9:$H$88,3)</f>
        <v>0.39145681471797167</v>
      </c>
      <c r="Q36" s="10">
        <f>VLOOKUP($I$41,'Timber 45'!$B$9:$H$88,3)</f>
        <v>0.29402756305483208</v>
      </c>
    </row>
    <row r="37" spans="1:17" ht="17.25">
      <c r="A37" s="129"/>
      <c r="B37" s="163" t="s">
        <v>1</v>
      </c>
      <c r="C37" s="164">
        <f>I35</f>
        <v>0.06</v>
      </c>
      <c r="D37" s="165" t="s">
        <v>48</v>
      </c>
      <c r="E37" s="131"/>
      <c r="F37" s="48"/>
      <c r="G37" s="108"/>
      <c r="H37" s="89" t="s">
        <v>80</v>
      </c>
      <c r="I37" s="4">
        <f>C39</f>
        <v>1</v>
      </c>
      <c r="J37" s="102" t="s">
        <v>71</v>
      </c>
      <c r="K37" s="79"/>
      <c r="N37" s="56"/>
      <c r="O37">
        <v>4</v>
      </c>
      <c r="P37" s="10">
        <f>VLOOKUP($I$41,'Timber 39'!$B$9:$H$88,4)</f>
        <v>0.75159708425850569</v>
      </c>
      <c r="Q37" s="10">
        <f>VLOOKUP($I$41,'Timber 45'!$B$9:$H$88,4)</f>
        <v>0.56453292106527764</v>
      </c>
    </row>
    <row r="38" spans="1:17" ht="15">
      <c r="A38" s="129"/>
      <c r="B38" s="183"/>
      <c r="C38" s="184"/>
      <c r="D38" s="185"/>
      <c r="E38" s="131"/>
      <c r="F38" s="48"/>
      <c r="G38" s="108"/>
      <c r="H38" s="96"/>
      <c r="I38" s="103"/>
      <c r="J38" s="99"/>
      <c r="K38" s="79"/>
      <c r="M38" s="68"/>
      <c r="O38" s="8">
        <v>5</v>
      </c>
      <c r="P38" s="10">
        <f>VLOOKUP($I$41,'Timber 39'!$B$9:$H$88,5)</f>
        <v>1.1273956263877585</v>
      </c>
      <c r="Q38" s="10">
        <f>VLOOKUP($I$41,'Timber 45'!$B$9:$H$88,5)</f>
        <v>0.84679938159791635</v>
      </c>
    </row>
    <row r="39" spans="1:17" ht="15">
      <c r="A39" s="129"/>
      <c r="B39" s="152" t="s">
        <v>80</v>
      </c>
      <c r="C39" s="125">
        <v>1</v>
      </c>
      <c r="D39" s="158" t="str">
        <f>IF(C39+C34&gt;C25, "Error, Signs overlap","m")</f>
        <v>m</v>
      </c>
      <c r="E39" s="187"/>
      <c r="F39" s="48"/>
      <c r="G39" s="48"/>
      <c r="H39" s="104" t="s">
        <v>81</v>
      </c>
      <c r="I39" s="105">
        <f>IF(C32="Rectangle",($C$39+$C$34/2),IF(C32="Square",($C$39+$C$34/2),IF(C32="Circle",($C$39+$C$34/2), IF(C32="Triangle",($C$39+$C$34/3), IF(C32="Diamond",($C$39+$C$34/2),$C$39)))))</f>
        <v>1.05</v>
      </c>
      <c r="J39" s="106" t="s">
        <v>71</v>
      </c>
      <c r="K39" s="79"/>
      <c r="O39" s="45">
        <v>6</v>
      </c>
      <c r="P39" s="10">
        <f>VLOOKUP($I$41,'Timber 39'!$B$9:$H$88,6)</f>
        <v>1.3361725942373435</v>
      </c>
      <c r="Q39" s="10">
        <f>VLOOKUP($I$41,'Timber 45'!$B$9:$H$88,6)</f>
        <v>1.0036140818938268</v>
      </c>
    </row>
    <row r="40" spans="1:17" ht="15.75" thickBot="1">
      <c r="A40" s="129"/>
      <c r="B40" s="188"/>
      <c r="C40" s="172"/>
      <c r="D40" s="173"/>
      <c r="E40" s="187"/>
      <c r="F40" s="82"/>
      <c r="G40" s="82"/>
      <c r="H40" s="87"/>
      <c r="I40" s="48"/>
      <c r="J40" s="48"/>
      <c r="K40" s="79"/>
      <c r="O40" s="45">
        <v>7</v>
      </c>
      <c r="P40" s="10">
        <f>VLOOKUP($I$41,'Timber 39'!$B$9:$H$88,7)</f>
        <v>2.0042588913560149</v>
      </c>
      <c r="Q40" s="10">
        <f>VLOOKUP($I$41,'Timber 45'!$B$9:$H$88,7)</f>
        <v>1.5054211228407401</v>
      </c>
    </row>
    <row r="41" spans="1:17" ht="15.75" thickBot="1">
      <c r="A41" s="129"/>
      <c r="B41" s="130"/>
      <c r="C41" s="130"/>
      <c r="D41" s="130"/>
      <c r="E41" s="189">
        <f>IF(C44="Open (Terrain Category 2)",1,IF(C44="Hilly (Slopes up to 1V:5H)",1.35,IF(C44="Lee Zone or Channelling",1.8,IF(C44="Suburban (Terrain Category 3)",0.8,"Pick Terrain"))))</f>
        <v>1</v>
      </c>
      <c r="F41" s="82"/>
      <c r="G41" s="82"/>
      <c r="H41" s="109" t="s">
        <v>115</v>
      </c>
      <c r="I41" s="110">
        <f>IF($C$30="Yes",($I$24*I28+I35*I39)/(I24+I35),($I$24*I28)/(I24))</f>
        <v>2.5300000000000002</v>
      </c>
      <c r="J41" s="48"/>
      <c r="K41" s="79"/>
      <c r="P41">
        <f>IF($C$46&gt;P35,IF($C$46&gt;P36,IF($C$46&gt;P37,IF($C$46&gt;P38,IF($C$46&gt;P39,IF($C$46&gt;P40,8,7),6),5),4),3),2)</f>
        <v>6</v>
      </c>
      <c r="Q41">
        <f>IF($C$46&gt;Q35,IF($C$46&gt;Q36,IF($C$46&gt;Q37,IF($C$46&gt;Q38,IF($C$46&gt;Q39,IF($C$46&gt;Q40,8,7),6),5),4),3),2)</f>
        <v>7</v>
      </c>
    </row>
    <row r="42" spans="1:17" ht="15" customHeight="1">
      <c r="A42" s="129"/>
      <c r="B42" s="147" t="s">
        <v>82</v>
      </c>
      <c r="C42" s="119">
        <v>1</v>
      </c>
      <c r="D42" s="223" t="str">
        <f>IF($C$42&lt;1,"Wall Mount ?",IF($C$42&gt;4,"More Than 4 Poles!!",IF($C$42&lt;2,IF($C$21&gt;1.3,"Need more than one Pole for Panel Width greater than 1.3m",""),"")))</f>
        <v>Need more than one Pole for Panel Width greater than 1.3m</v>
      </c>
      <c r="E42" s="190"/>
      <c r="F42" s="82"/>
      <c r="G42" s="82"/>
      <c r="H42" s="87"/>
      <c r="I42" s="48"/>
      <c r="J42" s="48"/>
      <c r="K42" s="79"/>
      <c r="P42" s="111" t="str">
        <f>INDEX('Timber 39'!$B$5:$I$5,$P$41)</f>
        <v>100 x 200mm</v>
      </c>
      <c r="Q42" t="str">
        <f>INDEX('Timber 45'!$B$5:$I$5,$Q$41)</f>
        <v>150 x 200mm</v>
      </c>
    </row>
    <row r="43" spans="1:17" ht="15">
      <c r="A43" s="129"/>
      <c r="B43" s="147"/>
      <c r="C43" s="191"/>
      <c r="D43" s="223"/>
      <c r="E43" s="190"/>
      <c r="F43" s="82"/>
      <c r="G43" s="82"/>
      <c r="H43" s="87"/>
      <c r="I43" s="48"/>
      <c r="J43" s="48"/>
      <c r="K43" s="79"/>
    </row>
    <row r="44" spans="1:17" ht="15">
      <c r="A44" s="129"/>
      <c r="B44" s="147" t="s">
        <v>83</v>
      </c>
      <c r="C44" s="119" t="s">
        <v>41</v>
      </c>
      <c r="D44" s="145" t="s">
        <v>47</v>
      </c>
      <c r="E44" s="190"/>
      <c r="F44" s="79"/>
      <c r="G44" s="82"/>
      <c r="H44" s="50" t="s">
        <v>82</v>
      </c>
      <c r="I44" s="9">
        <f>C42</f>
        <v>1</v>
      </c>
      <c r="J44" s="225" t="str">
        <f>IF($C$42&lt;1,"Wall Mount ?",IF($C$42&gt;4,"More Than 4 Poles!!",IF($C$42&lt;2,IF($C$20&gt;1.3,"Need more than one Pole for Panel Width greater than 1.3m",""),"")))</f>
        <v/>
      </c>
      <c r="K44" s="225"/>
      <c r="P44" s="47" t="s">
        <v>46</v>
      </c>
    </row>
    <row r="45" spans="1:17" ht="15">
      <c r="A45" s="129"/>
      <c r="B45" s="147"/>
      <c r="C45" s="191"/>
      <c r="D45" s="192"/>
      <c r="E45" s="190"/>
      <c r="F45" s="82"/>
      <c r="G45" s="82"/>
      <c r="H45" s="50"/>
      <c r="I45" s="42"/>
      <c r="J45" s="225"/>
      <c r="K45" s="225"/>
      <c r="O45" s="8"/>
      <c r="P45" s="43">
        <v>39</v>
      </c>
      <c r="Q45" s="40">
        <v>45</v>
      </c>
    </row>
    <row r="46" spans="1:17" ht="17.25">
      <c r="A46" s="129"/>
      <c r="B46" s="134" t="s">
        <v>114</v>
      </c>
      <c r="C46" s="193">
        <f>IF($C$42&lt;1,"No Poles Specified",IF(AND($C$42=1,$C$30="Yes"),($C$23*$K$46+$C$37*$K$46),IF(AND($C$42&gt;1,$C$30="Yes"),($C$23*$K$46+$C$37*$K$46)*(1.15/$C$42),IF(AND($C$42=1,$C$30="No"),($C$23*$K$46)*(1/$C$42),($C$23*$K$46)*(1.15/$C$42)))))</f>
        <v>1.29</v>
      </c>
      <c r="D46" s="175" t="s">
        <v>48</v>
      </c>
      <c r="E46" s="131"/>
      <c r="F46" s="82"/>
      <c r="G46" s="82"/>
      <c r="H46" s="50" t="s">
        <v>83</v>
      </c>
      <c r="I46" s="9" t="str">
        <f>C44</f>
        <v>Open (Terrain Category 2)</v>
      </c>
      <c r="J46" s="49" t="s">
        <v>47</v>
      </c>
      <c r="K46" s="107">
        <f>IF(I46="Open (Terrain Category 2)",1,IF(I46="Hilly (Slopes up to 1V:5H)",1.35,IF(I46="Lee Zone or Channelling",1.8,IF(I46="Suburban (Terrain Category 3)",0.8,"Pick Terrain"))))</f>
        <v>1</v>
      </c>
      <c r="O46" s="8">
        <v>2</v>
      </c>
      <c r="P46" s="10">
        <f>VLOOKUP($I$41,'Aluminium 39'!$B$10:$G$89,2)</f>
        <v>0.26474706403634202</v>
      </c>
      <c r="Q46" s="10">
        <f>VLOOKUP($I$41,'Aluminium 45'!$B$10:$G$89,2)</f>
        <v>0.19601878348607474</v>
      </c>
    </row>
    <row r="47" spans="1:17" ht="15.75" thickBot="1">
      <c r="A47" s="129"/>
      <c r="B47" s="194"/>
      <c r="C47" s="130"/>
      <c r="D47" s="130"/>
      <c r="E47" s="131"/>
      <c r="F47" s="48"/>
      <c r="G47" s="79"/>
      <c r="H47" s="50"/>
      <c r="I47" s="42"/>
      <c r="J47" s="55"/>
      <c r="K47" s="45"/>
      <c r="O47" s="7">
        <v>3</v>
      </c>
      <c r="P47" s="10">
        <f>VLOOKUP($I$41,'Aluminium 39'!$B$10:$G$89,3)</f>
        <v>0.62192403231010573</v>
      </c>
      <c r="Q47" s="10">
        <f>VLOOKUP($I$41,'Aluminium 45'!$B$10:$G$89,3)</f>
        <v>0.4604726880651891</v>
      </c>
    </row>
    <row r="48" spans="1:17" ht="18" thickTop="1">
      <c r="A48" s="129"/>
      <c r="B48" s="195" t="s">
        <v>75</v>
      </c>
      <c r="C48" s="196" t="s">
        <v>54</v>
      </c>
      <c r="D48" s="197" t="s">
        <v>53</v>
      </c>
      <c r="E48" s="170"/>
      <c r="F48" s="83"/>
      <c r="G48" s="82"/>
      <c r="H48" s="63" t="s">
        <v>114</v>
      </c>
      <c r="I48" s="52">
        <f>C46</f>
        <v>1.29</v>
      </c>
      <c r="J48" s="54" t="s">
        <v>48</v>
      </c>
      <c r="K48" s="45"/>
      <c r="O48">
        <v>4</v>
      </c>
      <c r="P48" s="10">
        <f>VLOOKUP($I$41,'Aluminium 39'!$B$10:$G$89,4)</f>
        <v>1.5774152988290202</v>
      </c>
      <c r="Q48" s="10">
        <f>VLOOKUP($I$41,'Aluminium 45'!$B$10:$G$89,4)</f>
        <v>1.1679186285002316</v>
      </c>
    </row>
    <row r="49" spans="1:17" ht="15">
      <c r="A49" s="129"/>
      <c r="B49" s="195" t="s">
        <v>73</v>
      </c>
      <c r="C49" s="198" t="s">
        <v>59</v>
      </c>
      <c r="D49" s="199" t="s">
        <v>60</v>
      </c>
      <c r="E49" s="131"/>
      <c r="F49" s="83"/>
      <c r="G49" s="82"/>
      <c r="H49" s="87"/>
      <c r="I49" s="48"/>
      <c r="J49" s="48"/>
      <c r="K49" s="45"/>
      <c r="O49" s="8">
        <v>5</v>
      </c>
      <c r="P49" s="10">
        <f>VLOOKUP($I$41,'Aluminium 39'!$B$10:$G$89,5)</f>
        <v>2.5961857030196973</v>
      </c>
      <c r="Q49" s="10">
        <f>VLOOKUP($I$41,'Aluminium 45'!$B$10:$G$89,5)</f>
        <v>1.950023928045906</v>
      </c>
    </row>
    <row r="50" spans="1:17" ht="15">
      <c r="A50" s="129"/>
      <c r="B50" s="200"/>
      <c r="C50" s="227" t="s">
        <v>50</v>
      </c>
      <c r="D50" s="227" t="s">
        <v>51</v>
      </c>
      <c r="E50" s="201"/>
      <c r="F50" s="83"/>
      <c r="G50" s="48"/>
      <c r="H50" s="48"/>
      <c r="I50" s="48"/>
      <c r="J50" s="48"/>
      <c r="K50" s="48"/>
      <c r="O50" s="45">
        <v>6</v>
      </c>
      <c r="P50" s="10">
        <f>VLOOKUP($I$41,'Aluminium 39'!$B$10:$G$89,6)</f>
        <v>3.5177417869468885</v>
      </c>
      <c r="Q50" s="10">
        <f>VLOOKUP($I$41,'Aluminium 45'!$B$10:$G$89,6)</f>
        <v>2.6422149421956633</v>
      </c>
    </row>
    <row r="51" spans="1:17" ht="15.75" thickBot="1">
      <c r="A51" s="129"/>
      <c r="B51" s="200"/>
      <c r="C51" s="228"/>
      <c r="D51" s="228"/>
      <c r="E51" s="201"/>
      <c r="F51" s="83"/>
      <c r="G51" s="83"/>
      <c r="H51" s="83"/>
      <c r="I51" s="83"/>
      <c r="J51" s="83"/>
      <c r="K51" s="83"/>
      <c r="O51" s="45">
        <v>7</v>
      </c>
      <c r="P51" s="10"/>
      <c r="Q51" s="10"/>
    </row>
    <row r="52" spans="1:17" ht="16.5" thickTop="1" thickBot="1">
      <c r="A52" s="129"/>
      <c r="B52" s="134" t="s">
        <v>76</v>
      </c>
      <c r="C52" s="202" t="str">
        <f>IF($C$14="Aluminium CHS (255 MPa)",P53,"Choose Pole Material")</f>
        <v>89mm Diam Fluted Pole</v>
      </c>
      <c r="D52" s="202" t="str">
        <f>IF($C$14="Aluminium CHS (255 MPa)",Q53,"Choose Pole Material")</f>
        <v>102mm Diam Fluted Pole</v>
      </c>
      <c r="E52" s="201"/>
      <c r="F52" s="83"/>
      <c r="G52" s="83"/>
      <c r="H52" s="83"/>
      <c r="I52" s="83"/>
      <c r="J52" s="83"/>
      <c r="K52" s="83"/>
      <c r="P52">
        <f>IF($C$46&gt;P46,IF($C$46&gt;P47,IF($C$46&gt;P48,IF($C$46&gt;P49,IF($C$46&gt;P50,IF($C$46&gt;P51,8,7),6),5),4),3),2)</f>
        <v>4</v>
      </c>
      <c r="Q52">
        <f>IF($C$46&gt;Q46,IF($C$46&gt;Q47,IF($C$46&gt;Q48,IF($C$46&gt;Q49,IF($C$46&gt;Q50,IF($C$46&gt;Q51,8,7),6),5),4),3),2)</f>
        <v>5</v>
      </c>
    </row>
    <row r="53" spans="1:17" ht="18.75" customHeight="1" thickTop="1" thickBot="1">
      <c r="A53" s="129"/>
      <c r="B53" s="134"/>
      <c r="C53" s="203"/>
      <c r="D53" s="203"/>
      <c r="E53" s="131"/>
      <c r="F53" s="83"/>
      <c r="G53" s="83"/>
      <c r="H53" s="83"/>
      <c r="I53" s="83"/>
      <c r="J53" s="83"/>
      <c r="K53" s="83"/>
      <c r="P53" s="111" t="str">
        <f>INDEX('Aluminium 39'!$B$6:$I$6,P52)</f>
        <v>89mm Diam Fluted Pole</v>
      </c>
      <c r="Q53" t="str">
        <f>INDEX('Aluminium 39'!$B$6:$I$6,Q52)</f>
        <v>102mm Diam Fluted Pole</v>
      </c>
    </row>
    <row r="54" spans="1:17" ht="15.75" thickTop="1">
      <c r="A54" s="129"/>
      <c r="B54" s="134"/>
      <c r="C54" s="232" t="s">
        <v>112</v>
      </c>
      <c r="D54" s="234" t="s">
        <v>113</v>
      </c>
      <c r="E54" s="131"/>
      <c r="F54" s="83"/>
      <c r="G54" s="83"/>
      <c r="H54" s="83"/>
      <c r="I54" s="83"/>
      <c r="J54" s="83"/>
      <c r="K54" s="83"/>
    </row>
    <row r="55" spans="1:17" ht="15">
      <c r="A55" s="129"/>
      <c r="B55" s="204" t="s">
        <v>72</v>
      </c>
      <c r="C55" s="233"/>
      <c r="D55" s="235"/>
      <c r="E55" s="205"/>
      <c r="F55" s="83"/>
      <c r="G55" s="83"/>
      <c r="H55" s="83"/>
      <c r="I55" s="83"/>
      <c r="J55" s="83"/>
      <c r="K55" s="83"/>
      <c r="P55" s="47" t="s">
        <v>32</v>
      </c>
    </row>
    <row r="56" spans="1:17" ht="15">
      <c r="A56" s="129"/>
      <c r="B56" s="224" t="s">
        <v>119</v>
      </c>
      <c r="C56" s="227" t="s">
        <v>50</v>
      </c>
      <c r="D56" s="227" t="s">
        <v>51</v>
      </c>
      <c r="E56" s="205"/>
      <c r="F56" s="83"/>
      <c r="G56" s="83"/>
      <c r="H56" s="83"/>
      <c r="I56" s="83"/>
      <c r="J56" s="83"/>
      <c r="K56" s="83"/>
      <c r="O56" s="8"/>
      <c r="P56" s="43">
        <v>39</v>
      </c>
      <c r="Q56" s="40">
        <v>45</v>
      </c>
    </row>
    <row r="57" spans="1:17" ht="15.75" thickBot="1">
      <c r="A57" s="129"/>
      <c r="B57" s="224"/>
      <c r="C57" s="228"/>
      <c r="D57" s="228"/>
      <c r="E57" s="205"/>
      <c r="F57" s="83"/>
      <c r="G57" s="83"/>
      <c r="H57" s="83"/>
      <c r="I57" s="83"/>
      <c r="J57" s="83"/>
      <c r="K57" s="83"/>
      <c r="O57" s="8">
        <v>2</v>
      </c>
      <c r="P57" s="10">
        <f>VLOOKUP($I$41,'Steel CHS 39'!B10:D89,2)</f>
        <v>0.80807272432215549</v>
      </c>
      <c r="Q57" s="10">
        <f>VLOOKUP($I$41,'Steel CHS 45'!B10:D89,2)</f>
        <v>0.60695240182419674</v>
      </c>
    </row>
    <row r="58" spans="1:17" ht="15" customHeight="1" thickTop="1" thickBot="1">
      <c r="A58" s="129"/>
      <c r="B58" s="206" t="s">
        <v>77</v>
      </c>
      <c r="C58" s="207">
        <f>IF($C$52="No Post Large Enough","",IF($I$41&gt;4.5,P91,P90))</f>
        <v>1.3</v>
      </c>
      <c r="D58" s="207">
        <f>IF($D$52="No Post Large Enough","",IF($I$41&gt;4.5,Q91,Q90))</f>
        <v>1.4</v>
      </c>
      <c r="E58" s="205" t="s">
        <v>71</v>
      </c>
      <c r="F58" s="83"/>
      <c r="G58" s="83"/>
      <c r="H58" s="83"/>
      <c r="I58" s="83"/>
      <c r="J58" s="83"/>
      <c r="K58" s="83"/>
      <c r="O58" s="8">
        <v>3</v>
      </c>
      <c r="P58" s="10"/>
      <c r="Q58" s="10"/>
    </row>
    <row r="59" spans="1:17" ht="16.5" thickTop="1" thickBot="1">
      <c r="A59" s="129"/>
      <c r="B59" s="206" t="s">
        <v>87</v>
      </c>
      <c r="C59" s="207">
        <f>IF($C$52="No Post Large Enough","",IF($I$41&gt;4.5,P108,P107))</f>
        <v>1.2</v>
      </c>
      <c r="D59" s="207">
        <f>IF($D$52="No Post Large Enough","",IF($I$41&gt;4.5,Q108,Q107))</f>
        <v>1.3</v>
      </c>
      <c r="E59" s="205" t="s">
        <v>71</v>
      </c>
      <c r="F59" s="83"/>
      <c r="G59" s="83"/>
      <c r="H59" s="83"/>
      <c r="I59" s="83"/>
      <c r="J59" s="83"/>
      <c r="K59" s="83"/>
      <c r="O59">
        <v>4</v>
      </c>
      <c r="P59" s="10"/>
      <c r="Q59" s="10"/>
    </row>
    <row r="60" spans="1:17" ht="16.5" thickTop="1" thickBot="1">
      <c r="A60" s="129"/>
      <c r="B60" s="191"/>
      <c r="C60" s="203"/>
      <c r="D60" s="203"/>
      <c r="E60" s="205"/>
      <c r="F60" s="83"/>
      <c r="G60" s="83"/>
      <c r="H60" s="83"/>
      <c r="I60" s="83"/>
      <c r="J60" s="83"/>
      <c r="K60" s="83"/>
      <c r="O60" s="8">
        <v>5</v>
      </c>
      <c r="P60" s="10"/>
      <c r="Q60" s="10"/>
    </row>
    <row r="61" spans="1:17" ht="16.5" thickTop="1" thickBot="1">
      <c r="A61" s="129"/>
      <c r="B61" s="208"/>
      <c r="C61" s="230" t="s">
        <v>88</v>
      </c>
      <c r="D61" s="231"/>
      <c r="E61" s="170"/>
      <c r="F61" s="48"/>
      <c r="G61" s="83"/>
      <c r="H61" s="83"/>
      <c r="I61" s="83"/>
      <c r="J61" s="83"/>
      <c r="K61" s="83"/>
      <c r="O61" s="45">
        <v>6</v>
      </c>
      <c r="P61" s="10"/>
      <c r="Q61" s="10"/>
    </row>
    <row r="62" spans="1:17" ht="16.5" thickTop="1" thickBot="1">
      <c r="A62" s="129"/>
      <c r="B62" s="206" t="s">
        <v>78</v>
      </c>
      <c r="C62" s="209">
        <f>IF($C$52="No Post Large Enough","",IF(($C$58 - 0.1)+$C$25+$C$20&gt;6,"Over Size Post Length",($C$58-0.1)+$C$25+$C$20))</f>
        <v>4.16</v>
      </c>
      <c r="D62" s="209">
        <f>IF($D$52="No Post Large Enough","",IF(($D$58-0.1)+$C$25+$C$20&gt;6,"Over Size Post Length",($D$58-0.1)+$C$25+$C$20))</f>
        <v>4.26</v>
      </c>
      <c r="E62" s="205" t="s">
        <v>71</v>
      </c>
      <c r="F62" s="48"/>
      <c r="G62" s="83"/>
      <c r="H62" s="83"/>
      <c r="I62" s="83"/>
      <c r="J62" s="83"/>
      <c r="K62" s="83"/>
      <c r="O62" s="45">
        <v>7</v>
      </c>
      <c r="P62" s="10"/>
      <c r="Q62" s="10"/>
    </row>
    <row r="63" spans="1:17" ht="16.5" thickTop="1" thickBot="1">
      <c r="A63" s="129"/>
      <c r="B63" s="206" t="s">
        <v>79</v>
      </c>
      <c r="C63" s="209">
        <f>IF($C$52="No Post Large Enough","",IF(($C$59-0.1)+$C$25+$C$20&gt;6,"Over Size Post Length",($C$59-0.1)+$C$25+$C$20))</f>
        <v>4.0600000000000005</v>
      </c>
      <c r="D63" s="209">
        <f>IF($D$52="No Post Large Enough","",IF(($D$59-0.1)+$C$25+$C$20&gt;6,"Over Size Post Length",($D$59-0.1)+$C$25+$C$20))</f>
        <v>4.16</v>
      </c>
      <c r="E63" s="205" t="s">
        <v>71</v>
      </c>
      <c r="F63" s="48"/>
      <c r="G63" s="83"/>
      <c r="H63" s="83"/>
      <c r="I63" s="83"/>
      <c r="J63" s="83"/>
      <c r="K63" s="83"/>
      <c r="P63">
        <f>IF($C$46&gt;P57,IF($C$46&gt;P58,IF($C$46&gt;P59,IF($C$46&gt;P60,IF($C$46&gt;P61,IF($C$46&gt;P62,8,7),6),5),4),3),2)</f>
        <v>8</v>
      </c>
      <c r="Q63">
        <f>IF($C$46&gt;Q57,IF($C$46&gt;Q58,IF($C$46&gt;Q59,IF($C$46&gt;Q60,IF($C$46&gt;Q61,IF($C$46&gt;Q62,8,7),6),5),4),3),2)</f>
        <v>8</v>
      </c>
    </row>
    <row r="64" spans="1:17" ht="13.5" thickTop="1">
      <c r="A64" s="129"/>
      <c r="B64" s="194"/>
      <c r="C64" s="130"/>
      <c r="D64" s="130"/>
      <c r="E64" s="210"/>
      <c r="F64" s="48"/>
      <c r="G64" s="48"/>
      <c r="H64" s="48"/>
      <c r="I64" s="48"/>
      <c r="J64" s="48"/>
      <c r="K64" s="48"/>
      <c r="P64" s="111" t="str">
        <f>INDEX('Steel CHS 39'!B6:I6,P63)</f>
        <v>No Post Large Enough</v>
      </c>
      <c r="Q64" t="str">
        <f>INDEX('Steel CHS 45'!B6:I6,Q63)</f>
        <v>No Post Large Enough</v>
      </c>
    </row>
    <row r="65" spans="1:17" ht="13.5">
      <c r="A65" s="129"/>
      <c r="B65" s="211" t="s">
        <v>56</v>
      </c>
      <c r="C65" s="212" t="s">
        <v>74</v>
      </c>
      <c r="D65" s="212"/>
      <c r="E65" s="210"/>
      <c r="F65" s="48"/>
      <c r="G65" s="48"/>
      <c r="H65" s="48"/>
      <c r="I65" s="48"/>
      <c r="J65" s="48"/>
      <c r="K65" s="48"/>
    </row>
    <row r="66" spans="1:17">
      <c r="A66" s="129"/>
      <c r="B66" s="211"/>
      <c r="C66" s="212" t="s">
        <v>57</v>
      </c>
      <c r="D66" s="212"/>
      <c r="E66" s="210"/>
      <c r="F66" s="48"/>
      <c r="G66" s="48"/>
      <c r="H66" s="48"/>
      <c r="I66" s="48"/>
      <c r="J66" s="48"/>
      <c r="K66" s="48"/>
      <c r="P66" s="47" t="s">
        <v>35</v>
      </c>
    </row>
    <row r="67" spans="1:17">
      <c r="A67" s="129"/>
      <c r="B67" s="211"/>
      <c r="C67" s="212" t="s">
        <v>58</v>
      </c>
      <c r="D67" s="212"/>
      <c r="E67" s="210"/>
      <c r="F67" s="48"/>
      <c r="G67" s="48"/>
      <c r="H67" s="48"/>
      <c r="I67" s="48"/>
      <c r="J67" s="48"/>
      <c r="K67" s="48"/>
      <c r="O67" s="8"/>
      <c r="P67" s="43">
        <v>39</v>
      </c>
      <c r="Q67" s="40">
        <v>45</v>
      </c>
    </row>
    <row r="68" spans="1:17" ht="15">
      <c r="A68" s="129"/>
      <c r="B68" s="211"/>
      <c r="C68" s="229" t="s">
        <v>61</v>
      </c>
      <c r="D68" s="229"/>
      <c r="E68" s="210"/>
      <c r="F68" s="48"/>
      <c r="G68" s="48"/>
      <c r="H68" s="48"/>
      <c r="I68" s="48"/>
      <c r="J68" s="48"/>
      <c r="K68" s="48"/>
      <c r="O68" s="8">
        <v>2</v>
      </c>
      <c r="P68" s="10">
        <f>VLOOKUP($I$41,'Steel RHS 39'!B10:C89,2)</f>
        <v>1.5450083725004071</v>
      </c>
      <c r="Q68" s="10">
        <f>VLOOKUP($I$41,'Steel RHS 45'!B10:C89,2)</f>
        <v>1.1604729553447504</v>
      </c>
    </row>
    <row r="69" spans="1:17" ht="15">
      <c r="A69" s="129"/>
      <c r="B69" s="211"/>
      <c r="C69" s="229"/>
      <c r="D69" s="229"/>
      <c r="E69" s="210"/>
      <c r="F69" s="48"/>
      <c r="G69" s="48"/>
      <c r="H69" s="48"/>
      <c r="I69" s="48"/>
      <c r="J69" s="48"/>
      <c r="K69" s="48"/>
      <c r="O69" s="7">
        <v>3</v>
      </c>
      <c r="P69" s="10"/>
      <c r="Q69" s="10"/>
    </row>
    <row r="70" spans="1:17" ht="15">
      <c r="A70" s="129"/>
      <c r="B70" s="211"/>
      <c r="C70" s="226" t="s">
        <v>84</v>
      </c>
      <c r="D70" s="226"/>
      <c r="E70" s="210"/>
      <c r="F70" s="48"/>
      <c r="G70" s="48"/>
      <c r="H70" s="48"/>
      <c r="I70" s="48"/>
      <c r="J70" s="48"/>
      <c r="K70" s="48"/>
      <c r="O70">
        <v>4</v>
      </c>
      <c r="P70" s="10"/>
      <c r="Q70" s="10"/>
    </row>
    <row r="71" spans="1:17" ht="15">
      <c r="A71" s="129"/>
      <c r="B71" s="211"/>
      <c r="C71" s="226"/>
      <c r="D71" s="226"/>
      <c r="E71" s="210"/>
      <c r="G71" s="48"/>
      <c r="H71" s="48"/>
      <c r="I71" s="48"/>
      <c r="J71" s="48"/>
      <c r="K71" s="48"/>
      <c r="O71" s="8">
        <v>5</v>
      </c>
      <c r="P71" s="10"/>
      <c r="Q71" s="10"/>
    </row>
    <row r="72" spans="1:17" ht="15">
      <c r="A72" s="129"/>
      <c r="B72" s="211"/>
      <c r="C72" s="226" t="s">
        <v>85</v>
      </c>
      <c r="D72" s="226"/>
      <c r="E72" s="210"/>
      <c r="G72" s="48"/>
      <c r="H72" s="48"/>
      <c r="I72" s="48"/>
      <c r="J72" s="48"/>
      <c r="K72" s="48"/>
      <c r="O72" s="45">
        <v>6</v>
      </c>
      <c r="P72" s="10"/>
      <c r="Q72" s="10"/>
    </row>
    <row r="73" spans="1:17" ht="15">
      <c r="A73" s="129"/>
      <c r="B73" s="211"/>
      <c r="C73" s="226"/>
      <c r="D73" s="226"/>
      <c r="E73" s="210"/>
      <c r="G73" s="48"/>
      <c r="H73" s="48"/>
      <c r="I73" s="48"/>
      <c r="J73" s="48"/>
      <c r="K73" s="48"/>
      <c r="O73" s="45">
        <v>7</v>
      </c>
      <c r="P73" s="10"/>
      <c r="Q73" s="10"/>
    </row>
    <row r="74" spans="1:17">
      <c r="A74" s="129"/>
      <c r="B74" s="213"/>
      <c r="C74" s="226" t="s">
        <v>93</v>
      </c>
      <c r="D74" s="226"/>
      <c r="E74" s="210"/>
      <c r="P74">
        <f>IF($C$46&gt;P68,IF($C$46&gt;P69,IF($C$46&gt;P70,IF($C$46&gt;P71,IF($C$46&gt;P72,IF($C$46&gt;P73,8,7),6),5),4),3),2)</f>
        <v>2</v>
      </c>
      <c r="Q74">
        <f>IF($C$46&gt;Q68,IF($C$46&gt;Q69,IF($C$46&gt;Q70,IF($C$46&gt;Q71,IF($C$46&gt;Q72,IF($C$46&gt;Q73,8,7),6),5),4),3),2)</f>
        <v>8</v>
      </c>
    </row>
    <row r="75" spans="1:17">
      <c r="A75" s="129"/>
      <c r="B75" s="213"/>
      <c r="C75" s="226"/>
      <c r="D75" s="226"/>
      <c r="E75" s="131"/>
      <c r="P75" s="111" t="str">
        <f>INDEX('Steel RHS 39'!B6:I6,P74)</f>
        <v>75 x 50 x 3.0 RHS</v>
      </c>
      <c r="Q75" t="str">
        <f>INDEX('Steel RHS 45'!B6:I6,Q74)</f>
        <v>No Post Large Enough</v>
      </c>
    </row>
    <row r="76" spans="1:17">
      <c r="A76" s="129"/>
      <c r="B76" s="213"/>
      <c r="C76" s="226"/>
      <c r="D76" s="226"/>
      <c r="E76" s="131"/>
    </row>
    <row r="77" spans="1:17">
      <c r="A77" s="129"/>
      <c r="B77" s="213"/>
      <c r="C77" s="226"/>
      <c r="D77" s="226"/>
      <c r="E77" s="131"/>
      <c r="P77" s="47" t="s">
        <v>69</v>
      </c>
    </row>
    <row r="78" spans="1:17">
      <c r="A78" s="129"/>
      <c r="B78" s="214" t="s">
        <v>2</v>
      </c>
      <c r="C78" s="133"/>
      <c r="D78" s="133"/>
      <c r="E78" s="131"/>
      <c r="P78">
        <v>39</v>
      </c>
      <c r="Q78">
        <v>45</v>
      </c>
    </row>
    <row r="79" spans="1:17">
      <c r="A79" s="129"/>
      <c r="B79" s="215"/>
      <c r="C79" s="216"/>
      <c r="D79" s="216"/>
      <c r="E79" s="131"/>
      <c r="P79">
        <f>1.13*$C$46</f>
        <v>1.4577</v>
      </c>
      <c r="Q79">
        <f>1.51*$C$46</f>
        <v>1.9479</v>
      </c>
    </row>
    <row r="80" spans="1:17">
      <c r="A80" s="129"/>
      <c r="B80" s="217"/>
      <c r="C80" s="218" t="s">
        <v>86</v>
      </c>
      <c r="D80" s="219" t="s">
        <v>3</v>
      </c>
      <c r="E80" s="131"/>
      <c r="M80">
        <f>MAX(CEILING(P79,0.5),0.25)</f>
        <v>1.5</v>
      </c>
      <c r="P80" s="71">
        <f>IF(IF(MROUND(P79,0.5)&gt;=0.5,MROUND(P79,0.5),CEILING(P79,0.05))&gt;=0.25,CEILING(P79,0.5),0.25)</f>
        <v>1.5</v>
      </c>
      <c r="Q80" s="71">
        <f>IF(IF(MROUND(Q79,0.5)&gt;=0.5,MROUND(Q79,0.5),CEILING(Q79,0.05))&gt;=0.25,CEILING(Q79,0.5),0.25)</f>
        <v>2</v>
      </c>
    </row>
    <row r="81" spans="1:17" ht="15">
      <c r="A81" s="129"/>
      <c r="B81" s="194"/>
      <c r="C81" s="133"/>
      <c r="D81" s="219" t="s">
        <v>4</v>
      </c>
      <c r="E81" s="131"/>
      <c r="O81" s="66">
        <v>1</v>
      </c>
      <c r="P81" s="10">
        <f>VLOOKUP($P$80,'Foundations Unk 300diam'!$A$5:$J$21,2)</f>
        <v>1</v>
      </c>
      <c r="Q81" s="10">
        <f>VLOOKUP($Q$80,'Foundations Unk 300diam'!$A$5:$J$21,2)</f>
        <v>1.1000000000000001</v>
      </c>
    </row>
    <row r="82" spans="1:17" ht="15">
      <c r="A82" s="129"/>
      <c r="B82" s="194"/>
      <c r="C82" s="133"/>
      <c r="D82" s="219" t="s">
        <v>5</v>
      </c>
      <c r="E82" s="131"/>
      <c r="O82" s="67">
        <v>1.5</v>
      </c>
      <c r="P82" s="10">
        <f>VLOOKUP($P$80,'Foundations Unk 300diam'!$A$5:$J$21,3)</f>
        <v>1.1000000000000001</v>
      </c>
      <c r="Q82" s="10">
        <f>VLOOKUP($Q$80,'Foundations Unk 300diam'!$A$5:$J$21,3)</f>
        <v>1.2</v>
      </c>
    </row>
    <row r="83" spans="1:17" ht="15">
      <c r="A83" s="129"/>
      <c r="B83" s="194"/>
      <c r="C83" s="133"/>
      <c r="D83" s="219" t="s">
        <v>6</v>
      </c>
      <c r="E83" s="131"/>
      <c r="O83" s="67">
        <v>2</v>
      </c>
      <c r="P83" s="10">
        <f>VLOOKUP($P$80,'Foundations Unk 300diam'!$A$5:$J$21,4)</f>
        <v>1.1000000000000001</v>
      </c>
      <c r="Q83" s="10">
        <f>VLOOKUP($Q$80,'Foundations Unk 300diam'!$A$5:$J$21,4)</f>
        <v>1.3</v>
      </c>
    </row>
    <row r="84" spans="1:17" ht="15">
      <c r="A84" s="129"/>
      <c r="B84" s="194"/>
      <c r="C84" s="133"/>
      <c r="D84" s="219" t="s">
        <v>7</v>
      </c>
      <c r="E84" s="131"/>
      <c r="O84" s="66">
        <v>2.5</v>
      </c>
      <c r="P84" s="10">
        <f>VLOOKUP($P$80,'Foundations Unk 300diam'!$A$5:$J$21,5)</f>
        <v>1.2</v>
      </c>
      <c r="Q84" s="10">
        <f>VLOOKUP($Q$80,'Foundations Unk 300diam'!$A$5:$J$21,5)</f>
        <v>1.3</v>
      </c>
    </row>
    <row r="85" spans="1:17" ht="15">
      <c r="A85" s="129"/>
      <c r="B85" s="194"/>
      <c r="C85" s="133"/>
      <c r="D85" s="219" t="s">
        <v>8</v>
      </c>
      <c r="E85" s="131"/>
      <c r="O85" s="67">
        <v>3</v>
      </c>
      <c r="P85" s="10">
        <f>VLOOKUP($P$80,'Foundations Unk 300diam'!$A$5:$J$21,6)</f>
        <v>1.3</v>
      </c>
      <c r="Q85" s="10">
        <f>VLOOKUP($Q$80,'Foundations Unk 300diam'!$A$5:$J$21,6)</f>
        <v>1.4</v>
      </c>
    </row>
    <row r="86" spans="1:17" ht="15">
      <c r="A86" s="129"/>
      <c r="B86" s="217" t="s">
        <v>122</v>
      </c>
      <c r="C86" s="133"/>
      <c r="D86" s="219" t="s">
        <v>9</v>
      </c>
      <c r="E86" s="131"/>
      <c r="O86" s="67">
        <v>3.5</v>
      </c>
      <c r="P86" s="10">
        <f>VLOOKUP($P$80,'Foundations Unk 300diam'!$A$5:$J$21,7)</f>
        <v>1.3</v>
      </c>
      <c r="Q86" s="10">
        <f>VLOOKUP($Q$80,'Foundations Unk 300diam'!$A$5:$J$21,7)</f>
        <v>1.4</v>
      </c>
    </row>
    <row r="87" spans="1:17" ht="15.75" thickBot="1">
      <c r="A87" s="220"/>
      <c r="B87" s="221"/>
      <c r="C87" s="221"/>
      <c r="D87" s="221"/>
      <c r="E87" s="222"/>
      <c r="O87" s="66">
        <v>4</v>
      </c>
      <c r="P87" s="10">
        <f>VLOOKUP($P$80,'Foundations Unk 300diam'!$A$5:$J$21,8)</f>
        <v>1.4</v>
      </c>
      <c r="Q87" s="10">
        <f>VLOOKUP($Q$80,'Foundations Unk 300diam'!$A$5:$J$21,8)</f>
        <v>1.5</v>
      </c>
    </row>
    <row r="88" spans="1:17" ht="15.75" thickTop="1">
      <c r="O88" s="67">
        <v>4.5</v>
      </c>
      <c r="P88" s="10">
        <f>VLOOKUP($P$80,'Foundations Unk 300diam'!$A$5:$J$21,9)</f>
        <v>1.4</v>
      </c>
      <c r="Q88" s="10">
        <f>VLOOKUP($Q$80,'Foundations Unk 300diam'!$A$5:$J$21,9)</f>
        <v>1.5</v>
      </c>
    </row>
    <row r="89" spans="1:17" ht="15">
      <c r="O89" s="67">
        <v>5</v>
      </c>
      <c r="P89" s="10">
        <f>VLOOKUP($P$80,'Foundations Unk 300diam'!$A$5:$J$21,10)</f>
        <v>1.4</v>
      </c>
      <c r="Q89" s="10">
        <f>VLOOKUP($Q$80,'Foundations Unk 300diam'!$A$5:$J$21,10)</f>
        <v>1.6</v>
      </c>
    </row>
    <row r="90" spans="1:17">
      <c r="O90" s="67"/>
      <c r="P90">
        <f>IF($I$41&gt;$O$81,IF($I$41&gt;$O$82,IF($I$41&gt;$O$83,IF($I$41&gt;$O$84,IF($I$41&gt;$O$85,IF($I$41&gt;$O$86,IF($I$41&gt;$O$87,IF($I$41&gt;$O$88,P91,P88),P87),P86),P85),P84),P83),P82),P81)</f>
        <v>1.3</v>
      </c>
      <c r="Q90">
        <f>IF($I$41&gt;$O$81,IF($I$41&gt;$O$82,IF($I$41&gt;$O$83,IF($I$41&gt;$O$84,IF($I$41&gt;$O$85,IF($I$41&gt;$O$86,IF($I$41&gt;$O$87,IF($I$41&gt;$O$88,Q91,Q88),Q87),Q86),Q85),Q84),Q83),Q82),Q81)</f>
        <v>1.4</v>
      </c>
    </row>
    <row r="91" spans="1:17">
      <c r="P91">
        <f>IF($I$41&gt;$O$89,"Post Embedment Exceed Table",P89)</f>
        <v>1.4</v>
      </c>
      <c r="Q91">
        <f>IF($I$41&gt;$O$89,"Post Embedment Exceed Table",Q89)</f>
        <v>1.6</v>
      </c>
    </row>
    <row r="94" spans="1:17">
      <c r="P94" s="47" t="s">
        <v>70</v>
      </c>
    </row>
    <row r="95" spans="1:17">
      <c r="P95">
        <v>39</v>
      </c>
      <c r="Q95">
        <v>45</v>
      </c>
    </row>
    <row r="96" spans="1:17">
      <c r="P96">
        <f>1.13*$C$46</f>
        <v>1.4577</v>
      </c>
      <c r="Q96">
        <f>1.51*$C$46</f>
        <v>1.9479</v>
      </c>
    </row>
    <row r="97" spans="15:17">
      <c r="P97" s="71">
        <f>IF(IF(MROUND(P96,0.5)&gt;=0.5,MROUND(P96,0.5),CEILING(P96,0.05))&gt;=0.25,CEILING(P96,0.5),0.25)</f>
        <v>1.5</v>
      </c>
      <c r="Q97" s="71">
        <f>IF(IF(MROUND(Q96,0.5)&gt;=0.5,MROUND(Q96,0.5),CEILING(Q96,0.05))&gt;=0.25,CEILING(Q96,0.5),0.25)</f>
        <v>2</v>
      </c>
    </row>
    <row r="98" spans="15:17" ht="15">
      <c r="O98" s="66">
        <v>1</v>
      </c>
      <c r="P98" s="10">
        <f>VLOOKUP(P$97,'Foundations Unk 400diam'!$A$5:$J$21,2)</f>
        <v>0.9</v>
      </c>
      <c r="Q98" s="10">
        <f>VLOOKUP(Q$97,'Foundations Unk 400diam'!$A$5:$J$21,2)</f>
        <v>1</v>
      </c>
    </row>
    <row r="99" spans="15:17" ht="15">
      <c r="O99" s="67">
        <v>1.5</v>
      </c>
      <c r="P99" s="10">
        <f>VLOOKUP(P$97,'Foundations Unk 400diam'!$A$5:$J$21,3)</f>
        <v>1</v>
      </c>
      <c r="Q99" s="10">
        <f>VLOOKUP(Q$97,'Foundations Unk 400diam'!$A$5:$J$21,3)</f>
        <v>1.1000000000000001</v>
      </c>
    </row>
    <row r="100" spans="15:17" ht="15">
      <c r="O100" s="67">
        <v>2</v>
      </c>
      <c r="P100" s="10">
        <f>VLOOKUP(P$97,'Foundations Unk 400diam'!$A$5:$J$21,4)</f>
        <v>1.1000000000000001</v>
      </c>
      <c r="Q100" s="10">
        <f>VLOOKUP(Q$97,'Foundations Unk 400diam'!$A$5:$J$21,4)</f>
        <v>1.1000000000000001</v>
      </c>
    </row>
    <row r="101" spans="15:17" ht="15">
      <c r="O101" s="66">
        <v>2.5</v>
      </c>
      <c r="P101" s="10">
        <f>VLOOKUP(P$97,'Foundations Unk 400diam'!$A$5:$J$21,5)</f>
        <v>1.1000000000000001</v>
      </c>
      <c r="Q101" s="10">
        <f>VLOOKUP(Q$97,'Foundations Unk 400diam'!$A$5:$J$21,5)</f>
        <v>1.2</v>
      </c>
    </row>
    <row r="102" spans="15:17" ht="15">
      <c r="O102" s="67">
        <v>3</v>
      </c>
      <c r="P102" s="10">
        <f>VLOOKUP(P$97,'Foundations Unk 400diam'!$A$5:$J$21,6)</f>
        <v>1.2</v>
      </c>
      <c r="Q102" s="10">
        <f>VLOOKUP(Q$97,'Foundations Unk 400diam'!$A$5:$J$21,6)</f>
        <v>1.3</v>
      </c>
    </row>
    <row r="103" spans="15:17" ht="15">
      <c r="O103" s="67">
        <v>3.5</v>
      </c>
      <c r="P103" s="10">
        <f>VLOOKUP(P$97,'Foundations Unk 400diam'!$A$5:$J$21,7)</f>
        <v>1.2</v>
      </c>
      <c r="Q103" s="10">
        <f>VLOOKUP(Q$97,'Foundations Unk 400diam'!$A$5:$J$21,7)</f>
        <v>1.3</v>
      </c>
    </row>
    <row r="104" spans="15:17" ht="15">
      <c r="O104" s="66">
        <v>4</v>
      </c>
      <c r="P104" s="10">
        <f>VLOOKUP(P$97,'Foundations Unk 400diam'!$A$5:$J$21,8)</f>
        <v>1.2</v>
      </c>
      <c r="Q104" s="10">
        <f>VLOOKUP(Q$97,'Foundations Unk 400diam'!$A$5:$J$21,8)</f>
        <v>1.4</v>
      </c>
    </row>
    <row r="105" spans="15:17" ht="15">
      <c r="O105" s="67">
        <v>4.5</v>
      </c>
      <c r="P105" s="10">
        <f>VLOOKUP(P$97,'Foundations Unk 400diam'!$A$5:$J$21,9)</f>
        <v>1.3</v>
      </c>
      <c r="Q105" s="10">
        <f>VLOOKUP(Q$97,'Foundations Unk 400diam'!$A$5:$J$21,9)</f>
        <v>1.4</v>
      </c>
    </row>
    <row r="106" spans="15:17" ht="15">
      <c r="O106" s="67">
        <v>5</v>
      </c>
      <c r="P106" s="10">
        <f>VLOOKUP(P$97,'Foundations Unk 400diam'!$A$5:$J$21,10)</f>
        <v>1.3</v>
      </c>
      <c r="Q106" s="10">
        <f>VLOOKUP(Q$97,'Foundations Unk 400diam'!$A$5:$J$21,10)</f>
        <v>1.4</v>
      </c>
    </row>
    <row r="107" spans="15:17">
      <c r="P107">
        <f>IF($I$41&gt;$O$98,IF($I$41&gt;$O$99,IF($I$41&gt;$O$100,IF($I$41&gt;$O$101,IF($I$41&gt;$O$102,IF($I$41&gt;$O$103,IF($I$41&gt;$O$104,IF($I$41&gt;$O$105,P108,P105),P104),P103),P102),P101),P100),P99),P98)</f>
        <v>1.2</v>
      </c>
      <c r="Q107">
        <f>IF($I$41&gt;$O$98,IF($I$41&gt;$O$99,IF($I$41&gt;$O$100,IF($I$41&gt;$O$101,IF($I$41&gt;$O$102,IF($I$41&gt;$O$103,IF($I$41&gt;$O$104,IF($I$41&gt;$O$105,Q108,Q105),Q104),Q103),Q102),Q101),Q100),Q99),Q98)</f>
        <v>1.3</v>
      </c>
    </row>
    <row r="108" spans="15:17">
      <c r="P108">
        <f>IF($I$41&gt;$O$106,"Post Embedment Exceed Table",P106)</f>
        <v>1.3</v>
      </c>
      <c r="Q108">
        <f>IF($I$41&gt;$O$106,"Post Embedment Exceed Table",Q106)</f>
        <v>1.4</v>
      </c>
    </row>
  </sheetData>
  <sheetProtection algorithmName="SHA-512" hashValue="L31GSXwWSClu2Z1PiHhgkcJm8jADV28vtHF1qChXLS1h1octQHSof6SjiDyVwrJS1nYmMa2Mm3LDxbhq4/IItg==" saltValue="B1bb704g35ENl5Z2uHCwSQ==" spinCount="100000" sheet="1" objects="1" scenarios="1" selectLockedCells="1"/>
  <mergeCells count="14">
    <mergeCell ref="C74:D77"/>
    <mergeCell ref="C50:C51"/>
    <mergeCell ref="D50:D51"/>
    <mergeCell ref="C68:D69"/>
    <mergeCell ref="C56:C57"/>
    <mergeCell ref="D56:D57"/>
    <mergeCell ref="C61:D61"/>
    <mergeCell ref="C54:C55"/>
    <mergeCell ref="D54:D55"/>
    <mergeCell ref="D42:D43"/>
    <mergeCell ref="B56:B57"/>
    <mergeCell ref="J44:K45"/>
    <mergeCell ref="C72:D73"/>
    <mergeCell ref="C70:D71"/>
  </mergeCells>
  <phoneticPr fontId="0" type="noConversion"/>
  <conditionalFormatting sqref="C21">
    <cfRule type="expression" dxfId="8" priority="12" stopIfTrue="1">
      <formula>$C$18="Circle"</formula>
    </cfRule>
    <cfRule type="expression" dxfId="7" priority="13" stopIfTrue="1">
      <formula>$D$15&lt;0</formula>
    </cfRule>
  </conditionalFormatting>
  <conditionalFormatting sqref="C21">
    <cfRule type="expression" dxfId="6" priority="14" stopIfTrue="1">
      <formula>$I$48*$I$44&gt;4.7</formula>
    </cfRule>
  </conditionalFormatting>
  <conditionalFormatting sqref="C39">
    <cfRule type="expression" dxfId="5" priority="10" stopIfTrue="1">
      <formula>#REF!+$D$26&gt;$D$17</formula>
    </cfRule>
  </conditionalFormatting>
  <conditionalFormatting sqref="C34">
    <cfRule type="expression" dxfId="4" priority="9" stopIfTrue="1">
      <formula>$D$26&lt;0</formula>
    </cfRule>
  </conditionalFormatting>
  <conditionalFormatting sqref="B32:D39">
    <cfRule type="expression" dxfId="3" priority="5" stopIfTrue="1">
      <formula>$C$30="No"</formula>
    </cfRule>
  </conditionalFormatting>
  <conditionalFormatting sqref="C35">
    <cfRule type="expression" dxfId="2" priority="2" stopIfTrue="1">
      <formula>$C$32="Circle"</formula>
    </cfRule>
    <cfRule type="expression" dxfId="1" priority="3">
      <formula>$C$30="No"</formula>
    </cfRule>
  </conditionalFormatting>
  <conditionalFormatting sqref="D35">
    <cfRule type="expression" dxfId="0" priority="1">
      <formula>$C$32="Circle"</formula>
    </cfRule>
  </conditionalFormatting>
  <dataValidations count="5">
    <dataValidation type="list" allowBlank="1" showInputMessage="1" showErrorMessage="1" sqref="C44 I46" xr:uid="{00000000-0002-0000-0000-000000000000}">
      <formula1>$O$25:$O$28</formula1>
    </dataValidation>
    <dataValidation type="list" allowBlank="1" showInputMessage="1" showErrorMessage="1" sqref="C18 J18 C32" xr:uid="{00000000-0002-0000-0000-000001000000}">
      <formula1>SignShape</formula1>
    </dataValidation>
    <dataValidation type="list" allowBlank="1" showInputMessage="1" showErrorMessage="1" sqref="I31" xr:uid="{00000000-0002-0000-0000-000002000000}">
      <formula1>$P$24:$P$28</formula1>
    </dataValidation>
    <dataValidation type="list" showInputMessage="1" showErrorMessage="1" sqref="I30" xr:uid="{00000000-0002-0000-0000-000003000000}">
      <formula1>Steel_CHS__C350</formula1>
    </dataValidation>
    <dataValidation type="list" showInputMessage="1" showErrorMessage="1" sqref="C30" xr:uid="{00000000-0002-0000-0000-000004000000}">
      <formula1>M18:M19</formula1>
    </dataValidation>
  </dataValidations>
  <hyperlinks>
    <hyperlink ref="D7" r:id="rId1" xr:uid="{00000000-0004-0000-0000-000000000000}"/>
  </hyperlinks>
  <printOptions horizontalCentered="1" verticalCentered="1"/>
  <pageMargins left="0.35433070866141736" right="0.35433070866141736" top="0.39370078740157483" bottom="0.39370078740157483" header="0" footer="0"/>
  <pageSetup paperSize="9" scale="61"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J40"/>
  <sheetViews>
    <sheetView workbookViewId="0">
      <selection activeCell="N42" sqref="N42"/>
    </sheetView>
  </sheetViews>
  <sheetFormatPr defaultRowHeight="12.75"/>
  <sheetData>
    <row r="1" spans="1:10" ht="15.75">
      <c r="A1" s="57" t="s">
        <v>64</v>
      </c>
    </row>
    <row r="2" spans="1:10" ht="13.5" thickBot="1"/>
    <row r="3" spans="1:10" s="47" customFormat="1" ht="13.5" thickBot="1">
      <c r="A3" s="242" t="s">
        <v>63</v>
      </c>
      <c r="B3" s="243"/>
      <c r="C3" s="243"/>
      <c r="D3" s="243"/>
      <c r="E3" s="243"/>
      <c r="F3" s="243"/>
      <c r="G3" s="243"/>
      <c r="H3" s="243"/>
      <c r="I3" s="243"/>
      <c r="J3" s="244"/>
    </row>
    <row r="4" spans="1:10" s="47" customFormat="1" ht="12.75" customHeight="1">
      <c r="A4" s="64" t="s">
        <v>68</v>
      </c>
      <c r="B4" s="239" t="s">
        <v>62</v>
      </c>
      <c r="C4" s="240"/>
      <c r="D4" s="240"/>
      <c r="E4" s="240"/>
      <c r="F4" s="240"/>
      <c r="G4" s="240"/>
      <c r="H4" s="240"/>
      <c r="I4" s="240"/>
      <c r="J4" s="241"/>
    </row>
    <row r="5" spans="1:10" s="58" customFormat="1" ht="13.5" thickBot="1">
      <c r="A5" s="65" t="s">
        <v>31</v>
      </c>
      <c r="B5" s="62">
        <v>1</v>
      </c>
      <c r="C5" s="62">
        <v>1.5</v>
      </c>
      <c r="D5" s="62">
        <v>2</v>
      </c>
      <c r="E5" s="62">
        <v>2.5</v>
      </c>
      <c r="F5" s="62">
        <v>3</v>
      </c>
      <c r="G5" s="62">
        <v>3.5</v>
      </c>
      <c r="H5" s="62">
        <v>4</v>
      </c>
      <c r="I5" s="62">
        <v>4.5</v>
      </c>
      <c r="J5" s="62">
        <v>5</v>
      </c>
    </row>
    <row r="6" spans="1:10" s="56" customFormat="1">
      <c r="A6" s="59">
        <v>0.25</v>
      </c>
      <c r="B6" s="60">
        <v>0.7</v>
      </c>
      <c r="C6" s="60">
        <v>0.7</v>
      </c>
      <c r="D6" s="60">
        <v>0.8</v>
      </c>
      <c r="E6" s="60">
        <v>0.8</v>
      </c>
      <c r="F6" s="60">
        <v>0.8</v>
      </c>
      <c r="G6" s="60">
        <v>0.8</v>
      </c>
      <c r="H6" s="60">
        <v>0.8</v>
      </c>
      <c r="I6" s="60">
        <v>0.9</v>
      </c>
      <c r="J6" s="60">
        <v>0.9</v>
      </c>
    </row>
    <row r="7" spans="1:10" s="56" customFormat="1">
      <c r="A7" s="60">
        <v>0.5</v>
      </c>
      <c r="B7" s="60">
        <v>0.8</v>
      </c>
      <c r="C7" s="60">
        <v>0.8</v>
      </c>
      <c r="D7" s="60">
        <v>0.9</v>
      </c>
      <c r="E7" s="60">
        <v>0.9</v>
      </c>
      <c r="F7" s="60">
        <v>0.9</v>
      </c>
      <c r="G7" s="60">
        <v>1</v>
      </c>
      <c r="H7" s="60">
        <v>1</v>
      </c>
      <c r="I7" s="60">
        <v>1</v>
      </c>
      <c r="J7" s="60">
        <v>1</v>
      </c>
    </row>
    <row r="8" spans="1:10" s="56" customFormat="1">
      <c r="A8" s="60">
        <v>1</v>
      </c>
      <c r="B8" s="60">
        <v>0.9</v>
      </c>
      <c r="C8" s="60">
        <v>1</v>
      </c>
      <c r="D8" s="60">
        <v>1</v>
      </c>
      <c r="E8" s="60">
        <v>1.1000000000000001</v>
      </c>
      <c r="F8" s="60">
        <v>1.1000000000000001</v>
      </c>
      <c r="G8" s="60">
        <v>1.2</v>
      </c>
      <c r="H8" s="60">
        <v>1.2</v>
      </c>
      <c r="I8" s="60">
        <v>1.2</v>
      </c>
      <c r="J8" s="60">
        <v>1.3</v>
      </c>
    </row>
    <row r="9" spans="1:10" s="56" customFormat="1">
      <c r="A9" s="60">
        <v>1.5</v>
      </c>
      <c r="B9" s="60">
        <v>1</v>
      </c>
      <c r="C9" s="60">
        <v>1.1000000000000001</v>
      </c>
      <c r="D9" s="60">
        <v>1.1000000000000001</v>
      </c>
      <c r="E9" s="60">
        <v>1.2</v>
      </c>
      <c r="F9" s="60">
        <v>1.3</v>
      </c>
      <c r="G9" s="60">
        <v>1.3</v>
      </c>
      <c r="H9" s="60">
        <v>1.4</v>
      </c>
      <c r="I9" s="60">
        <v>1.4</v>
      </c>
      <c r="J9" s="60">
        <v>1.4</v>
      </c>
    </row>
    <row r="10" spans="1:10" s="56" customFormat="1">
      <c r="A10" s="60">
        <v>2</v>
      </c>
      <c r="B10" s="60">
        <v>1.1000000000000001</v>
      </c>
      <c r="C10" s="60">
        <v>1.2</v>
      </c>
      <c r="D10" s="60">
        <v>1.3</v>
      </c>
      <c r="E10" s="60">
        <v>1.3</v>
      </c>
      <c r="F10" s="60">
        <v>1.4</v>
      </c>
      <c r="G10" s="60">
        <v>1.4</v>
      </c>
      <c r="H10" s="60">
        <v>1.5</v>
      </c>
      <c r="I10" s="60">
        <v>1.5</v>
      </c>
      <c r="J10" s="60">
        <v>1.6</v>
      </c>
    </row>
    <row r="11" spans="1:10" s="56" customFormat="1">
      <c r="A11" s="60">
        <v>2.5</v>
      </c>
      <c r="B11" s="60">
        <v>1.2</v>
      </c>
      <c r="C11" s="60">
        <v>1.3</v>
      </c>
      <c r="D11" s="60">
        <v>1.4</v>
      </c>
      <c r="E11" s="60">
        <v>1.4</v>
      </c>
      <c r="F11" s="60">
        <v>1.5</v>
      </c>
      <c r="G11" s="60">
        <v>1.6</v>
      </c>
      <c r="H11" s="60">
        <v>1.6</v>
      </c>
      <c r="I11" s="60">
        <v>1.7</v>
      </c>
      <c r="J11" s="60">
        <v>1.7</v>
      </c>
    </row>
    <row r="12" spans="1:10" s="56" customFormat="1">
      <c r="A12" s="60">
        <v>3</v>
      </c>
      <c r="B12" s="60">
        <v>1.2</v>
      </c>
      <c r="C12" s="60">
        <v>1.4</v>
      </c>
      <c r="D12" s="60">
        <v>1.4</v>
      </c>
      <c r="E12" s="60">
        <v>1.5</v>
      </c>
      <c r="F12" s="60">
        <v>1.6</v>
      </c>
      <c r="G12" s="60">
        <v>1.7</v>
      </c>
      <c r="H12" s="60">
        <v>1.7</v>
      </c>
      <c r="I12" s="60">
        <v>1.8</v>
      </c>
      <c r="J12" s="60">
        <v>1.9</v>
      </c>
    </row>
    <row r="13" spans="1:10" s="56" customFormat="1">
      <c r="A13" s="60">
        <v>3.5</v>
      </c>
      <c r="B13" s="60">
        <v>1.3</v>
      </c>
      <c r="C13" s="60">
        <v>1.4</v>
      </c>
      <c r="D13" s="60">
        <v>1.5</v>
      </c>
      <c r="E13" s="60">
        <v>1.6</v>
      </c>
      <c r="F13" s="60">
        <v>1.7</v>
      </c>
      <c r="G13" s="60">
        <v>1.8</v>
      </c>
      <c r="H13" s="60">
        <v>1.8</v>
      </c>
      <c r="I13" s="60">
        <v>1.9</v>
      </c>
      <c r="J13" s="60">
        <v>2</v>
      </c>
    </row>
    <row r="14" spans="1:10" s="56" customFormat="1">
      <c r="A14" s="60">
        <v>4</v>
      </c>
      <c r="B14" s="60">
        <v>1.4</v>
      </c>
      <c r="C14" s="60">
        <v>1.5</v>
      </c>
      <c r="D14" s="60">
        <v>1.6</v>
      </c>
      <c r="E14" s="60">
        <v>1.7</v>
      </c>
      <c r="F14" s="60">
        <v>1.8</v>
      </c>
      <c r="G14" s="60">
        <v>1.9</v>
      </c>
      <c r="H14" s="60">
        <v>1.9</v>
      </c>
      <c r="I14" s="60">
        <v>2</v>
      </c>
      <c r="J14" s="60">
        <v>2.1</v>
      </c>
    </row>
    <row r="15" spans="1:10" s="56" customFormat="1">
      <c r="A15" s="60">
        <v>4.5</v>
      </c>
      <c r="B15" s="60">
        <v>1.4</v>
      </c>
      <c r="C15" s="60">
        <v>1.6</v>
      </c>
      <c r="D15" s="60">
        <v>1.7</v>
      </c>
      <c r="E15" s="60">
        <v>1.8</v>
      </c>
      <c r="F15" s="60">
        <v>1.9</v>
      </c>
      <c r="G15" s="60">
        <v>2</v>
      </c>
      <c r="H15" s="60">
        <v>2</v>
      </c>
      <c r="I15" s="60">
        <v>2.1</v>
      </c>
      <c r="J15" s="60">
        <v>2.2000000000000002</v>
      </c>
    </row>
    <row r="16" spans="1:10" s="56" customFormat="1">
      <c r="A16" s="60">
        <v>5</v>
      </c>
      <c r="B16" s="60">
        <v>1.5</v>
      </c>
      <c r="C16" s="60">
        <v>1.6</v>
      </c>
      <c r="D16" s="60">
        <v>1.7</v>
      </c>
      <c r="E16" s="60">
        <v>1.9</v>
      </c>
      <c r="F16" s="60">
        <v>1.9</v>
      </c>
      <c r="G16" s="60">
        <v>2</v>
      </c>
      <c r="H16" s="60">
        <v>2.1</v>
      </c>
      <c r="I16" s="60">
        <v>2.2000000000000002</v>
      </c>
      <c r="J16" s="60">
        <v>2.2999999999999998</v>
      </c>
    </row>
    <row r="17" spans="1:10" s="56" customFormat="1">
      <c r="A17" s="60">
        <v>5.5</v>
      </c>
      <c r="B17" s="60">
        <v>1.6</v>
      </c>
      <c r="C17" s="60">
        <v>1.7</v>
      </c>
      <c r="D17" s="60">
        <v>1.8</v>
      </c>
      <c r="E17" s="60">
        <v>1.9</v>
      </c>
      <c r="F17" s="60">
        <v>2</v>
      </c>
      <c r="G17" s="60">
        <v>2.1</v>
      </c>
      <c r="H17" s="60">
        <v>2.2000000000000002</v>
      </c>
      <c r="I17" s="60">
        <v>2.2999999999999998</v>
      </c>
      <c r="J17" s="60">
        <v>2.4</v>
      </c>
    </row>
    <row r="18" spans="1:10" s="56" customFormat="1">
      <c r="A18" s="60">
        <v>6</v>
      </c>
      <c r="B18" s="60">
        <v>1.6</v>
      </c>
      <c r="C18" s="60">
        <v>1.8</v>
      </c>
      <c r="D18" s="60">
        <v>1.9</v>
      </c>
      <c r="E18" s="60">
        <v>2</v>
      </c>
      <c r="F18" s="60">
        <v>2.1</v>
      </c>
      <c r="G18" s="60">
        <v>2.2000000000000002</v>
      </c>
      <c r="H18" s="60">
        <v>2.2999999999999998</v>
      </c>
      <c r="I18" s="60">
        <v>2.4</v>
      </c>
      <c r="J18" s="60">
        <v>2.5</v>
      </c>
    </row>
    <row r="19" spans="1:10" s="56" customFormat="1">
      <c r="A19" s="60">
        <v>6.5</v>
      </c>
      <c r="B19" s="60">
        <v>1.7</v>
      </c>
      <c r="C19" s="60">
        <v>1.8</v>
      </c>
      <c r="D19" s="60">
        <v>1.9</v>
      </c>
      <c r="E19" s="60">
        <v>2.1</v>
      </c>
      <c r="F19" s="60">
        <v>2.2000000000000002</v>
      </c>
      <c r="G19" s="60">
        <v>2.2999999999999998</v>
      </c>
      <c r="H19" s="60">
        <v>2.4</v>
      </c>
      <c r="I19" s="60">
        <v>2.5</v>
      </c>
      <c r="J19" s="60">
        <v>2.6</v>
      </c>
    </row>
    <row r="20" spans="1:10" s="56" customFormat="1">
      <c r="A20" s="60">
        <v>7</v>
      </c>
      <c r="B20" s="60">
        <v>1.7</v>
      </c>
      <c r="C20" s="60">
        <v>1.9</v>
      </c>
      <c r="D20" s="60">
        <v>2</v>
      </c>
      <c r="E20" s="60">
        <v>2.1</v>
      </c>
      <c r="F20" s="60">
        <v>2.2000000000000002</v>
      </c>
      <c r="G20" s="60">
        <v>2.4</v>
      </c>
      <c r="H20" s="60">
        <v>2.5</v>
      </c>
      <c r="I20" s="60">
        <v>2.5</v>
      </c>
      <c r="J20" s="60">
        <v>2.6</v>
      </c>
    </row>
    <row r="21" spans="1:10" s="56" customFormat="1" ht="13.5" thickBot="1">
      <c r="A21" s="61">
        <v>7.5</v>
      </c>
      <c r="B21" s="61">
        <v>1.8</v>
      </c>
      <c r="C21" s="61">
        <v>1.9</v>
      </c>
      <c r="D21" s="61">
        <v>2.1</v>
      </c>
      <c r="E21" s="61">
        <v>2.2000000000000002</v>
      </c>
      <c r="F21" s="61">
        <v>2.2999999999999998</v>
      </c>
      <c r="G21" s="61">
        <v>2.4</v>
      </c>
      <c r="H21" s="61">
        <v>2.5</v>
      </c>
      <c r="I21" s="61">
        <v>2.6</v>
      </c>
      <c r="J21" s="61">
        <v>2.7</v>
      </c>
    </row>
    <row r="22" spans="1:10" s="56" customFormat="1"/>
    <row r="23" spans="1:10" s="56" customFormat="1"/>
    <row r="24" spans="1:10" s="56" customFormat="1"/>
    <row r="25" spans="1:10" s="56" customFormat="1"/>
    <row r="26" spans="1:10" s="56" customFormat="1"/>
    <row r="27" spans="1:10" s="56" customFormat="1"/>
    <row r="28" spans="1:10" s="56" customFormat="1"/>
    <row r="29" spans="1:10" s="56" customFormat="1"/>
    <row r="30" spans="1:10" s="56" customFormat="1"/>
    <row r="31" spans="1:10" s="56" customFormat="1"/>
    <row r="32" spans="1:10" s="56" customFormat="1"/>
    <row r="33" s="56" customFormat="1"/>
    <row r="34" s="56" customFormat="1"/>
    <row r="35" s="56" customFormat="1"/>
    <row r="36" s="56" customFormat="1"/>
    <row r="37" s="56" customFormat="1"/>
    <row r="38" s="56" customFormat="1"/>
    <row r="39" s="56" customFormat="1"/>
    <row r="40" s="56" customFormat="1"/>
  </sheetData>
  <mergeCells count="2">
    <mergeCell ref="B4:J4"/>
    <mergeCell ref="A3:J3"/>
  </mergeCells>
  <phoneticPr fontId="23"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J40"/>
  <sheetViews>
    <sheetView workbookViewId="0">
      <selection activeCell="N42" sqref="N42"/>
    </sheetView>
  </sheetViews>
  <sheetFormatPr defaultRowHeight="12.75"/>
  <sheetData>
    <row r="1" spans="1:10" ht="15.75">
      <c r="A1" s="57" t="s">
        <v>64</v>
      </c>
    </row>
    <row r="2" spans="1:10" ht="13.5" thickBot="1"/>
    <row r="3" spans="1:10" s="47" customFormat="1" ht="13.5" thickBot="1">
      <c r="A3" s="242" t="s">
        <v>65</v>
      </c>
      <c r="B3" s="243"/>
      <c r="C3" s="243"/>
      <c r="D3" s="243"/>
      <c r="E3" s="243"/>
      <c r="F3" s="243"/>
      <c r="G3" s="243"/>
      <c r="H3" s="243"/>
      <c r="I3" s="243"/>
      <c r="J3" s="244"/>
    </row>
    <row r="4" spans="1:10" s="47" customFormat="1" ht="12.75" customHeight="1">
      <c r="A4" s="64" t="s">
        <v>68</v>
      </c>
      <c r="B4" s="239" t="s">
        <v>62</v>
      </c>
      <c r="C4" s="240"/>
      <c r="D4" s="240"/>
      <c r="E4" s="240"/>
      <c r="F4" s="240"/>
      <c r="G4" s="240"/>
      <c r="H4" s="240"/>
      <c r="I4" s="240"/>
      <c r="J4" s="241"/>
    </row>
    <row r="5" spans="1:10" s="58" customFormat="1" ht="13.5" thickBot="1">
      <c r="A5" s="65" t="s">
        <v>31</v>
      </c>
      <c r="B5" s="62">
        <v>1</v>
      </c>
      <c r="C5" s="62">
        <v>1.5</v>
      </c>
      <c r="D5" s="62">
        <v>2</v>
      </c>
      <c r="E5" s="62">
        <v>2.5</v>
      </c>
      <c r="F5" s="62">
        <v>3</v>
      </c>
      <c r="G5" s="62">
        <v>3.5</v>
      </c>
      <c r="H5" s="62">
        <v>4</v>
      </c>
      <c r="I5" s="62">
        <v>4.5</v>
      </c>
      <c r="J5" s="62">
        <v>5</v>
      </c>
    </row>
    <row r="6" spans="1:10" s="56" customFormat="1">
      <c r="A6" s="59">
        <v>0.25</v>
      </c>
      <c r="B6" s="60">
        <v>0.7</v>
      </c>
      <c r="C6" s="60">
        <v>0.7</v>
      </c>
      <c r="D6" s="60">
        <v>0.7</v>
      </c>
      <c r="E6" s="60">
        <v>0.7</v>
      </c>
      <c r="F6" s="60">
        <v>0.8</v>
      </c>
      <c r="G6" s="60">
        <v>0.8</v>
      </c>
      <c r="H6" s="60">
        <v>0.8</v>
      </c>
      <c r="I6" s="60">
        <v>0.8</v>
      </c>
      <c r="J6" s="60">
        <v>0.8</v>
      </c>
    </row>
    <row r="7" spans="1:10" s="56" customFormat="1">
      <c r="A7" s="60">
        <v>0.5</v>
      </c>
      <c r="B7" s="60">
        <v>0.7</v>
      </c>
      <c r="C7" s="60">
        <v>0.8</v>
      </c>
      <c r="D7" s="60">
        <v>0.8</v>
      </c>
      <c r="E7" s="60">
        <v>0.8</v>
      </c>
      <c r="F7" s="60">
        <v>0.9</v>
      </c>
      <c r="G7" s="60">
        <v>0.9</v>
      </c>
      <c r="H7" s="60">
        <v>0.9</v>
      </c>
      <c r="I7" s="60">
        <v>0.9</v>
      </c>
      <c r="J7" s="60">
        <v>1</v>
      </c>
    </row>
    <row r="8" spans="1:10" s="56" customFormat="1">
      <c r="A8" s="60">
        <v>1</v>
      </c>
      <c r="B8" s="60">
        <v>0.9</v>
      </c>
      <c r="C8" s="60">
        <v>0.9</v>
      </c>
      <c r="D8" s="60">
        <v>0.9</v>
      </c>
      <c r="E8" s="60">
        <v>1</v>
      </c>
      <c r="F8" s="60">
        <v>1</v>
      </c>
      <c r="G8" s="60">
        <v>1.1000000000000001</v>
      </c>
      <c r="H8" s="60">
        <v>1.1000000000000001</v>
      </c>
      <c r="I8" s="60">
        <v>1.1000000000000001</v>
      </c>
      <c r="J8" s="60">
        <v>1.2</v>
      </c>
    </row>
    <row r="9" spans="1:10" s="56" customFormat="1">
      <c r="A9" s="60">
        <v>1.5</v>
      </c>
      <c r="B9" s="60">
        <v>0.9</v>
      </c>
      <c r="C9" s="60">
        <v>1</v>
      </c>
      <c r="D9" s="60">
        <v>1.1000000000000001</v>
      </c>
      <c r="E9" s="60">
        <v>1.1000000000000001</v>
      </c>
      <c r="F9" s="60">
        <v>1.2</v>
      </c>
      <c r="G9" s="60">
        <v>1.2</v>
      </c>
      <c r="H9" s="60">
        <v>1.2</v>
      </c>
      <c r="I9" s="60">
        <v>1.3</v>
      </c>
      <c r="J9" s="60">
        <v>1.3</v>
      </c>
    </row>
    <row r="10" spans="1:10" s="56" customFormat="1">
      <c r="A10" s="60">
        <v>2</v>
      </c>
      <c r="B10" s="60">
        <v>1</v>
      </c>
      <c r="C10" s="60">
        <v>1.1000000000000001</v>
      </c>
      <c r="D10" s="60">
        <v>1.1000000000000001</v>
      </c>
      <c r="E10" s="60">
        <v>1.2</v>
      </c>
      <c r="F10" s="60">
        <v>1.3</v>
      </c>
      <c r="G10" s="60">
        <v>1.3</v>
      </c>
      <c r="H10" s="60">
        <v>1.4</v>
      </c>
      <c r="I10" s="60">
        <v>1.4</v>
      </c>
      <c r="J10" s="60">
        <v>1.4</v>
      </c>
    </row>
    <row r="11" spans="1:10" s="56" customFormat="1">
      <c r="A11" s="60">
        <v>2.5</v>
      </c>
      <c r="B11" s="60">
        <v>1.1000000000000001</v>
      </c>
      <c r="C11" s="60">
        <v>1.2</v>
      </c>
      <c r="D11" s="60">
        <v>1.2</v>
      </c>
      <c r="E11" s="60">
        <v>1.3</v>
      </c>
      <c r="F11" s="60">
        <v>1.4</v>
      </c>
      <c r="G11" s="60">
        <v>1.4</v>
      </c>
      <c r="H11" s="60">
        <v>1.5</v>
      </c>
      <c r="I11" s="60">
        <v>1.5</v>
      </c>
      <c r="J11" s="60">
        <v>1.6</v>
      </c>
    </row>
    <row r="12" spans="1:10" s="56" customFormat="1">
      <c r="A12" s="60">
        <v>3</v>
      </c>
      <c r="B12" s="60">
        <v>1.1000000000000001</v>
      </c>
      <c r="C12" s="60">
        <v>1.2</v>
      </c>
      <c r="D12" s="60">
        <v>1.3</v>
      </c>
      <c r="E12" s="60">
        <v>1.4</v>
      </c>
      <c r="F12" s="60">
        <v>1.4</v>
      </c>
      <c r="G12" s="60">
        <v>1.5</v>
      </c>
      <c r="H12" s="60">
        <v>1.6</v>
      </c>
      <c r="I12" s="60">
        <v>1.6</v>
      </c>
      <c r="J12" s="60">
        <v>1.7</v>
      </c>
    </row>
    <row r="13" spans="1:10" s="56" customFormat="1">
      <c r="A13" s="60">
        <v>3.5</v>
      </c>
      <c r="B13" s="60">
        <v>1.2</v>
      </c>
      <c r="C13" s="60">
        <v>1.3</v>
      </c>
      <c r="D13" s="60">
        <v>1.4</v>
      </c>
      <c r="E13" s="60">
        <v>1.5</v>
      </c>
      <c r="F13" s="60">
        <v>1.5</v>
      </c>
      <c r="G13" s="60">
        <v>1.6</v>
      </c>
      <c r="H13" s="60">
        <v>1.6</v>
      </c>
      <c r="I13" s="60">
        <v>1.7</v>
      </c>
      <c r="J13" s="60">
        <v>1.8</v>
      </c>
    </row>
    <row r="14" spans="1:10" s="56" customFormat="1">
      <c r="A14" s="60">
        <v>4</v>
      </c>
      <c r="B14" s="60">
        <v>1.2</v>
      </c>
      <c r="C14" s="60">
        <v>1.4</v>
      </c>
      <c r="D14" s="60">
        <v>1.4</v>
      </c>
      <c r="E14" s="60">
        <v>1.5</v>
      </c>
      <c r="F14" s="60">
        <v>1.6</v>
      </c>
      <c r="G14" s="60">
        <v>1.7</v>
      </c>
      <c r="H14" s="60">
        <v>1.7</v>
      </c>
      <c r="I14" s="60">
        <v>1.8</v>
      </c>
      <c r="J14" s="60">
        <v>1.9</v>
      </c>
    </row>
    <row r="15" spans="1:10" s="56" customFormat="1">
      <c r="A15" s="60">
        <v>4.5</v>
      </c>
      <c r="B15" s="60">
        <v>1.3</v>
      </c>
      <c r="C15" s="60">
        <v>1.4</v>
      </c>
      <c r="D15" s="60">
        <v>1.5</v>
      </c>
      <c r="E15" s="60">
        <v>1.6</v>
      </c>
      <c r="F15" s="60">
        <v>1.7</v>
      </c>
      <c r="G15" s="60">
        <v>1.7</v>
      </c>
      <c r="H15" s="60">
        <v>1.8</v>
      </c>
      <c r="I15" s="60">
        <v>1.9</v>
      </c>
      <c r="J15" s="60">
        <v>1.9</v>
      </c>
    </row>
    <row r="16" spans="1:10" s="56" customFormat="1">
      <c r="A16" s="60">
        <v>5</v>
      </c>
      <c r="B16" s="60">
        <v>1.3</v>
      </c>
      <c r="C16" s="60">
        <v>1.5</v>
      </c>
      <c r="D16" s="60">
        <v>1.6</v>
      </c>
      <c r="E16" s="60">
        <v>1.7</v>
      </c>
      <c r="F16" s="60">
        <v>1.7</v>
      </c>
      <c r="G16" s="60">
        <v>1.8</v>
      </c>
      <c r="H16" s="60">
        <v>1.9</v>
      </c>
      <c r="I16" s="60">
        <v>2</v>
      </c>
      <c r="J16" s="60">
        <v>2</v>
      </c>
    </row>
    <row r="17" spans="1:10" s="56" customFormat="1">
      <c r="A17" s="60">
        <v>5.5</v>
      </c>
      <c r="B17" s="60">
        <v>1.4</v>
      </c>
      <c r="C17" s="60">
        <v>1.5</v>
      </c>
      <c r="D17" s="60">
        <v>1.6</v>
      </c>
      <c r="E17" s="60">
        <v>1.7</v>
      </c>
      <c r="F17" s="60">
        <v>1.8</v>
      </c>
      <c r="G17" s="60">
        <v>1.9</v>
      </c>
      <c r="H17" s="60">
        <v>2</v>
      </c>
      <c r="I17" s="60">
        <v>2</v>
      </c>
      <c r="J17" s="60">
        <v>2.1</v>
      </c>
    </row>
    <row r="18" spans="1:10" s="56" customFormat="1">
      <c r="A18" s="60">
        <v>6</v>
      </c>
      <c r="B18" s="60">
        <v>1.4</v>
      </c>
      <c r="C18" s="60">
        <v>1.6</v>
      </c>
      <c r="D18" s="60">
        <v>1.7</v>
      </c>
      <c r="E18" s="60">
        <v>1.8</v>
      </c>
      <c r="F18" s="60">
        <v>1.9</v>
      </c>
      <c r="G18" s="60">
        <v>2</v>
      </c>
      <c r="H18" s="60">
        <v>2</v>
      </c>
      <c r="I18" s="60">
        <v>2.1</v>
      </c>
      <c r="J18" s="60">
        <v>2.2000000000000002</v>
      </c>
    </row>
    <row r="19" spans="1:10" s="56" customFormat="1">
      <c r="A19" s="60">
        <v>6.5</v>
      </c>
      <c r="B19" s="60">
        <v>1.5</v>
      </c>
      <c r="C19" s="60">
        <v>1.6</v>
      </c>
      <c r="D19" s="60">
        <v>1.7</v>
      </c>
      <c r="E19" s="60">
        <v>1.8</v>
      </c>
      <c r="F19" s="60">
        <v>1.9</v>
      </c>
      <c r="G19" s="60">
        <v>2</v>
      </c>
      <c r="H19" s="60">
        <v>2.1</v>
      </c>
      <c r="I19" s="60">
        <v>2.2000000000000002</v>
      </c>
      <c r="J19" s="60">
        <v>2.2999999999999998</v>
      </c>
    </row>
    <row r="20" spans="1:10" s="56" customFormat="1">
      <c r="A20" s="60">
        <v>7</v>
      </c>
      <c r="B20" s="60">
        <v>1.5</v>
      </c>
      <c r="C20" s="60">
        <v>1.7</v>
      </c>
      <c r="D20" s="60">
        <v>1.8</v>
      </c>
      <c r="E20" s="60">
        <v>1.9</v>
      </c>
      <c r="F20" s="60">
        <v>2</v>
      </c>
      <c r="G20" s="60">
        <v>2.1</v>
      </c>
      <c r="H20" s="60">
        <v>2.2000000000000002</v>
      </c>
      <c r="I20" s="60">
        <v>2.2999999999999998</v>
      </c>
      <c r="J20" s="60">
        <v>2.2999999999999998</v>
      </c>
    </row>
    <row r="21" spans="1:10" s="56" customFormat="1" ht="13.5" thickBot="1">
      <c r="A21" s="61">
        <v>7.5</v>
      </c>
      <c r="B21" s="61">
        <v>1.6</v>
      </c>
      <c r="C21" s="61">
        <v>1.7</v>
      </c>
      <c r="D21" s="61">
        <v>1.8</v>
      </c>
      <c r="E21" s="61">
        <v>1.9</v>
      </c>
      <c r="F21" s="61">
        <v>2</v>
      </c>
      <c r="G21" s="61">
        <v>2.1</v>
      </c>
      <c r="H21" s="61">
        <v>2.2000000000000002</v>
      </c>
      <c r="I21" s="61">
        <v>2.2999999999999998</v>
      </c>
      <c r="J21" s="61">
        <v>2.4</v>
      </c>
    </row>
    <row r="22" spans="1:10" s="56" customFormat="1"/>
    <row r="23" spans="1:10" s="56" customFormat="1"/>
    <row r="24" spans="1:10" s="56" customFormat="1"/>
    <row r="25" spans="1:10" s="56" customFormat="1"/>
    <row r="26" spans="1:10" s="56" customFormat="1"/>
    <row r="27" spans="1:10" s="56" customFormat="1"/>
    <row r="28" spans="1:10" s="56" customFormat="1"/>
    <row r="29" spans="1:10" s="56" customFormat="1"/>
    <row r="30" spans="1:10" s="56" customFormat="1"/>
    <row r="31" spans="1:10" s="56" customFormat="1"/>
    <row r="32" spans="1:10" s="56" customFormat="1"/>
    <row r="33" s="56" customFormat="1"/>
    <row r="34" s="56" customFormat="1"/>
    <row r="35" s="56" customFormat="1"/>
    <row r="36" s="56" customFormat="1"/>
    <row r="37" s="56" customFormat="1"/>
    <row r="38" s="56" customFormat="1"/>
    <row r="39" s="56" customFormat="1"/>
    <row r="40" s="56" customFormat="1"/>
  </sheetData>
  <mergeCells count="2">
    <mergeCell ref="B4:J4"/>
    <mergeCell ref="A3:J3"/>
  </mergeCells>
  <phoneticPr fontId="0"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88"/>
  <sheetViews>
    <sheetView workbookViewId="0">
      <selection activeCell="M19" sqref="M19"/>
    </sheetView>
  </sheetViews>
  <sheetFormatPr defaultRowHeight="12.75"/>
  <cols>
    <col min="2" max="2" width="10.42578125" customWidth="1"/>
    <col min="3" max="4" width="13.28515625" customWidth="1"/>
    <col min="5" max="6" width="14.42578125" customWidth="1"/>
    <col min="7" max="8" width="15.5703125" customWidth="1"/>
  </cols>
  <sheetData>
    <row r="1" spans="1:9" ht="18.75">
      <c r="A1" s="12" t="s">
        <v>10</v>
      </c>
    </row>
    <row r="3" spans="1:9" ht="16.5" thickBot="1">
      <c r="A3" s="13" t="s">
        <v>11</v>
      </c>
    </row>
    <row r="4" spans="1:9" s="13" customFormat="1" ht="17.25" thickTop="1" thickBot="1">
      <c r="C4" s="236" t="s">
        <v>12</v>
      </c>
      <c r="D4" s="237"/>
      <c r="E4" s="237"/>
      <c r="F4" s="237"/>
      <c r="G4" s="237"/>
      <c r="H4" s="238"/>
    </row>
    <row r="5" spans="1:9" ht="13.5" thickTop="1">
      <c r="C5" s="14" t="s">
        <v>13</v>
      </c>
      <c r="D5" s="15" t="s">
        <v>14</v>
      </c>
      <c r="E5" s="15" t="s">
        <v>15</v>
      </c>
      <c r="F5" s="15" t="s">
        <v>16</v>
      </c>
      <c r="G5" s="15" t="s">
        <v>17</v>
      </c>
      <c r="H5" s="15" t="s">
        <v>18</v>
      </c>
      <c r="I5" s="46" t="s">
        <v>52</v>
      </c>
    </row>
    <row r="6" spans="1:9">
      <c r="B6" s="16" t="s">
        <v>19</v>
      </c>
      <c r="C6" s="16" t="s">
        <v>20</v>
      </c>
      <c r="D6" s="17" t="s">
        <v>20</v>
      </c>
      <c r="E6" s="17" t="s">
        <v>20</v>
      </c>
      <c r="F6" s="17" t="s">
        <v>20</v>
      </c>
      <c r="G6" s="17" t="s">
        <v>20</v>
      </c>
      <c r="H6" s="17" t="s">
        <v>20</v>
      </c>
    </row>
    <row r="7" spans="1:9">
      <c r="B7" s="18" t="s">
        <v>21</v>
      </c>
      <c r="C7" s="18" t="s">
        <v>22</v>
      </c>
      <c r="D7" s="17" t="s">
        <v>22</v>
      </c>
      <c r="E7" s="17" t="s">
        <v>22</v>
      </c>
      <c r="F7" s="17" t="s">
        <v>22</v>
      </c>
      <c r="G7" s="17" t="s">
        <v>22</v>
      </c>
      <c r="H7" s="17" t="s">
        <v>22</v>
      </c>
    </row>
    <row r="8" spans="1:9">
      <c r="B8" s="19" t="s">
        <v>23</v>
      </c>
      <c r="C8" s="19" t="s">
        <v>24</v>
      </c>
      <c r="D8" s="20" t="s">
        <v>24</v>
      </c>
      <c r="E8" s="20" t="s">
        <v>24</v>
      </c>
      <c r="F8" s="20" t="s">
        <v>24</v>
      </c>
      <c r="G8" s="20" t="s">
        <v>24</v>
      </c>
      <c r="H8" s="20" t="s">
        <v>24</v>
      </c>
    </row>
    <row r="9" spans="1:9">
      <c r="B9" s="21">
        <v>0.1</v>
      </c>
      <c r="C9" s="22">
        <v>1.4712643678160922</v>
      </c>
      <c r="D9" s="17">
        <v>1.2422360248447204</v>
      </c>
      <c r="E9" s="17">
        <v>1.8604651162790706</v>
      </c>
      <c r="F9" s="17">
        <v>2.7665706051873205</v>
      </c>
      <c r="G9" s="17">
        <v>2.2908277404921704</v>
      </c>
      <c r="H9" s="17">
        <v>3.4594594594594601</v>
      </c>
    </row>
    <row r="10" spans="1:9">
      <c r="B10" s="21">
        <v>0.2</v>
      </c>
      <c r="C10" s="22">
        <v>1.4712643678160922</v>
      </c>
      <c r="D10" s="17">
        <v>1.2422360248447204</v>
      </c>
      <c r="E10" s="17">
        <v>1.8604651162790706</v>
      </c>
      <c r="F10" s="17">
        <v>2.7665706051873205</v>
      </c>
      <c r="G10" s="17">
        <v>2.2908277404921704</v>
      </c>
      <c r="H10" s="17">
        <v>3.4594594594594601</v>
      </c>
    </row>
    <row r="11" spans="1:9">
      <c r="B11" s="21">
        <v>0.3</v>
      </c>
      <c r="C11" s="22">
        <v>1.4712643678160922</v>
      </c>
      <c r="D11" s="17">
        <v>1.2422360248447204</v>
      </c>
      <c r="E11" s="17">
        <v>1.8604651162790706</v>
      </c>
      <c r="F11" s="17">
        <v>2.7665706051873205</v>
      </c>
      <c r="G11" s="17">
        <v>2.2908277404921704</v>
      </c>
      <c r="H11" s="17">
        <v>3.4594594594594601</v>
      </c>
    </row>
    <row r="12" spans="1:9">
      <c r="B12" s="21">
        <v>0.4</v>
      </c>
      <c r="C12" s="22">
        <v>1.4712643678160922</v>
      </c>
      <c r="D12" s="17">
        <v>1.2422360248447204</v>
      </c>
      <c r="E12" s="17">
        <v>1.8604651162790706</v>
      </c>
      <c r="F12" s="17">
        <v>2.7665706051873205</v>
      </c>
      <c r="G12" s="17">
        <v>2.2908277404921704</v>
      </c>
      <c r="H12" s="17">
        <v>3.4594594594594601</v>
      </c>
    </row>
    <row r="13" spans="1:9">
      <c r="B13" s="21">
        <v>0.5</v>
      </c>
      <c r="C13" s="22">
        <v>1.4712643678160922</v>
      </c>
      <c r="D13" s="17">
        <v>1.2422360248447204</v>
      </c>
      <c r="E13" s="17">
        <v>1.8604651162790706</v>
      </c>
      <c r="F13" s="17">
        <v>2.7665706051873205</v>
      </c>
      <c r="G13" s="17">
        <v>2.2908277404921704</v>
      </c>
      <c r="H13" s="17">
        <v>3.4594594594594601</v>
      </c>
    </row>
    <row r="14" spans="1:9">
      <c r="B14" s="21">
        <v>0.6</v>
      </c>
      <c r="C14" s="22">
        <v>1.391846452330566</v>
      </c>
      <c r="D14" s="17">
        <v>1.2422360248447204</v>
      </c>
      <c r="E14" s="17">
        <v>1.8604651162790706</v>
      </c>
      <c r="F14" s="17">
        <v>2.7665706051873205</v>
      </c>
      <c r="G14" s="17">
        <v>2.2908277404921704</v>
      </c>
      <c r="H14" s="17">
        <v>3.4594594594594601</v>
      </c>
    </row>
    <row r="15" spans="1:9">
      <c r="B15" s="21">
        <v>0.7</v>
      </c>
      <c r="C15" s="22">
        <v>1.1930112448547712</v>
      </c>
      <c r="D15" s="17">
        <v>1.2422360248447204</v>
      </c>
      <c r="E15" s="17">
        <v>1.8604651162790706</v>
      </c>
      <c r="F15" s="17">
        <v>2.7665706051873205</v>
      </c>
      <c r="G15" s="17">
        <v>2.2908277404921704</v>
      </c>
      <c r="H15" s="17">
        <v>3.4594594594594601</v>
      </c>
    </row>
    <row r="16" spans="1:9">
      <c r="B16" s="21">
        <v>0.8</v>
      </c>
      <c r="C16" s="44">
        <v>1.0438848392479245</v>
      </c>
      <c r="D16" s="44">
        <v>1.2233025459936615</v>
      </c>
      <c r="E16" s="44">
        <v>1.8604651162790706</v>
      </c>
      <c r="F16" s="44">
        <v>2.7665706051873205</v>
      </c>
      <c r="G16" s="44">
        <v>2.2908277404921704</v>
      </c>
      <c r="H16" s="44">
        <v>3.4594594594594601</v>
      </c>
    </row>
    <row r="17" spans="2:8">
      <c r="B17" s="21">
        <v>0.9</v>
      </c>
      <c r="C17" s="44">
        <v>0.92789763488704413</v>
      </c>
      <c r="D17" s="44">
        <v>1.0873800408832546</v>
      </c>
      <c r="E17" s="44">
        <v>1.8604651162790706</v>
      </c>
      <c r="F17" s="44">
        <v>2.7665706051873205</v>
      </c>
      <c r="G17" s="44">
        <v>2.2908277404921704</v>
      </c>
      <c r="H17" s="44">
        <v>3.4594594594594601</v>
      </c>
    </row>
    <row r="18" spans="2:8">
      <c r="B18" s="21">
        <v>1</v>
      </c>
      <c r="C18" s="44">
        <v>0.83510787139833964</v>
      </c>
      <c r="D18" s="44">
        <v>0.97864203679492923</v>
      </c>
      <c r="E18" s="44">
        <v>1.8604651162790706</v>
      </c>
      <c r="F18" s="44">
        <v>2.7665706051873205</v>
      </c>
      <c r="G18" s="44">
        <v>2.2908277404921704</v>
      </c>
      <c r="H18" s="44">
        <v>3.4594594594594601</v>
      </c>
    </row>
    <row r="19" spans="2:8">
      <c r="B19" s="21">
        <v>1.1000000000000001</v>
      </c>
      <c r="C19" s="44">
        <v>0.7591889739984905</v>
      </c>
      <c r="D19" s="44">
        <v>0.88967457890448109</v>
      </c>
      <c r="E19" s="44">
        <v>1.7081751914966037</v>
      </c>
      <c r="F19" s="44">
        <v>2.5622627872449057</v>
      </c>
      <c r="G19" s="44">
        <v>2.2908277404921704</v>
      </c>
      <c r="H19" s="44">
        <v>3.4594594594594601</v>
      </c>
    </row>
    <row r="20" spans="2:8">
      <c r="B20" s="21">
        <v>1.2</v>
      </c>
      <c r="C20" s="44">
        <v>0.69592322616528302</v>
      </c>
      <c r="D20" s="44">
        <v>0.81553503066244104</v>
      </c>
      <c r="E20" s="44">
        <v>1.5658272588718869</v>
      </c>
      <c r="F20" s="44">
        <v>2.3487408883078307</v>
      </c>
      <c r="G20" s="44">
        <v>2.2908277404921704</v>
      </c>
      <c r="H20" s="44">
        <v>3.4594594594594601</v>
      </c>
    </row>
    <row r="21" spans="2:8">
      <c r="B21" s="21">
        <v>1.3</v>
      </c>
      <c r="C21" s="44">
        <v>0.64239067030641517</v>
      </c>
      <c r="D21" s="44">
        <v>0.75280156676533005</v>
      </c>
      <c r="E21" s="44">
        <v>1.445379008189434</v>
      </c>
      <c r="F21" s="44">
        <v>2.168068512284151</v>
      </c>
      <c r="G21" s="44">
        <v>2.2908277404921704</v>
      </c>
      <c r="H21" s="44">
        <v>3.4594594594594601</v>
      </c>
    </row>
    <row r="22" spans="2:8">
      <c r="B22" s="21">
        <v>1.4</v>
      </c>
      <c r="C22" s="44">
        <v>0.59650562242738558</v>
      </c>
      <c r="D22" s="44">
        <v>0.69903002628209232</v>
      </c>
      <c r="E22" s="44">
        <v>1.3421376504616176</v>
      </c>
      <c r="F22" s="44">
        <v>2.0132064756924262</v>
      </c>
      <c r="G22" s="44">
        <v>2.2908277404921704</v>
      </c>
      <c r="H22" s="44">
        <v>3.4594594594594601</v>
      </c>
    </row>
    <row r="23" spans="2:8">
      <c r="B23" s="21">
        <v>1.5</v>
      </c>
      <c r="C23" s="44">
        <v>0.55673858093222639</v>
      </c>
      <c r="D23" s="44">
        <v>0.65242802452995285</v>
      </c>
      <c r="E23" s="44">
        <v>1.2526618070975095</v>
      </c>
      <c r="F23" s="44">
        <v>1.8789927106462643</v>
      </c>
      <c r="G23" s="44">
        <v>2.2269543237289056</v>
      </c>
      <c r="H23" s="44">
        <v>3.3404314855933581</v>
      </c>
    </row>
    <row r="24" spans="2:8">
      <c r="B24" s="21">
        <v>1.6</v>
      </c>
      <c r="C24" s="44">
        <v>0.52194241962396226</v>
      </c>
      <c r="D24" s="44">
        <v>0.61165127299683075</v>
      </c>
      <c r="E24" s="44">
        <v>1.1743704441539151</v>
      </c>
      <c r="F24" s="44">
        <v>1.7615556662308727</v>
      </c>
      <c r="G24" s="44">
        <v>2.087769678495849</v>
      </c>
      <c r="H24" s="44">
        <v>3.1316545177437733</v>
      </c>
    </row>
    <row r="25" spans="2:8">
      <c r="B25" s="21">
        <v>1.7</v>
      </c>
      <c r="C25" s="44">
        <v>0.49123992435196445</v>
      </c>
      <c r="D25" s="44">
        <v>0.5756717863499583</v>
      </c>
      <c r="E25" s="44">
        <v>1.1052898297919203</v>
      </c>
      <c r="F25" s="44">
        <v>1.6579347446878803</v>
      </c>
      <c r="G25" s="44">
        <v>1.9649596974078578</v>
      </c>
      <c r="H25" s="44">
        <v>2.9474395461117866</v>
      </c>
    </row>
    <row r="26" spans="2:8">
      <c r="B26" s="21">
        <v>1.8</v>
      </c>
      <c r="C26" s="44">
        <v>0.46394881744352207</v>
      </c>
      <c r="D26" s="44">
        <v>0.54369002044162729</v>
      </c>
      <c r="E26" s="44">
        <v>1.0438848392479247</v>
      </c>
      <c r="F26" s="44">
        <v>1.5658272588718869</v>
      </c>
      <c r="G26" s="44">
        <v>1.8557952697740883</v>
      </c>
      <c r="H26" s="44">
        <v>2.7836929046611316</v>
      </c>
    </row>
    <row r="27" spans="2:8">
      <c r="B27" s="21">
        <v>1.9</v>
      </c>
      <c r="C27" s="44">
        <v>0.43953045863070506</v>
      </c>
      <c r="D27" s="44">
        <v>0.51507475620785748</v>
      </c>
      <c r="E27" s="44">
        <v>0.98894353191908646</v>
      </c>
      <c r="F27" s="44">
        <v>1.4834152978786297</v>
      </c>
      <c r="G27" s="44">
        <v>1.7581218345228202</v>
      </c>
      <c r="H27" s="44">
        <v>2.6371827517842301</v>
      </c>
    </row>
    <row r="28" spans="2:8">
      <c r="B28" s="21">
        <v>2</v>
      </c>
      <c r="C28" s="44">
        <v>0.41755393569916982</v>
      </c>
      <c r="D28" s="44">
        <v>0.48932101839746461</v>
      </c>
      <c r="E28" s="44">
        <v>0.93949635532313214</v>
      </c>
      <c r="F28" s="44">
        <v>1.4092445329846981</v>
      </c>
      <c r="G28" s="44">
        <v>1.6702157427966793</v>
      </c>
      <c r="H28" s="44">
        <v>2.5053236141950186</v>
      </c>
    </row>
    <row r="29" spans="2:8">
      <c r="B29" s="21">
        <v>2.1</v>
      </c>
      <c r="C29" s="44">
        <v>0.39767041495159028</v>
      </c>
      <c r="D29" s="44">
        <v>0.46602001752139488</v>
      </c>
      <c r="E29" s="44">
        <v>0.89475843364107821</v>
      </c>
      <c r="F29" s="44">
        <v>1.3421376504616174</v>
      </c>
      <c r="G29" s="44">
        <v>1.5906816598063611</v>
      </c>
      <c r="H29" s="44">
        <v>2.3860224897095414</v>
      </c>
    </row>
    <row r="30" spans="2:8">
      <c r="B30" s="21">
        <v>2.2000000000000002</v>
      </c>
      <c r="C30" s="44">
        <v>0.37959448699924525</v>
      </c>
      <c r="D30" s="44">
        <v>0.44483728945224055</v>
      </c>
      <c r="E30" s="44">
        <v>0.85408759574830184</v>
      </c>
      <c r="F30" s="44">
        <v>1.2811313936224529</v>
      </c>
      <c r="G30" s="44">
        <v>1.518377947996981</v>
      </c>
      <c r="H30" s="44">
        <v>2.2775669219954713</v>
      </c>
    </row>
    <row r="31" spans="2:8">
      <c r="B31" s="21">
        <v>2.2999999999999998</v>
      </c>
      <c r="C31" s="44">
        <v>0.36309037886884338</v>
      </c>
      <c r="D31" s="44">
        <v>0.42549653773692581</v>
      </c>
      <c r="E31" s="44">
        <v>0.81695335245489753</v>
      </c>
      <c r="F31" s="44">
        <v>1.2254300286823463</v>
      </c>
      <c r="G31" s="44">
        <v>1.4523615154753735</v>
      </c>
      <c r="H31" s="44">
        <v>2.1785422732130595</v>
      </c>
    </row>
    <row r="32" spans="2:8">
      <c r="B32" s="21">
        <v>2.4</v>
      </c>
      <c r="C32" s="44">
        <v>0.34796161308264151</v>
      </c>
      <c r="D32" s="44">
        <v>0.40776751533122052</v>
      </c>
      <c r="E32" s="44">
        <v>0.78291362943594345</v>
      </c>
      <c r="F32" s="44">
        <v>1.1743704441539153</v>
      </c>
      <c r="G32" s="44">
        <v>1.391846452330566</v>
      </c>
      <c r="H32" s="44">
        <v>2.087769678495849</v>
      </c>
    </row>
    <row r="33" spans="2:8">
      <c r="B33" s="21">
        <v>2.5</v>
      </c>
      <c r="C33" s="44">
        <v>0.33404314855933587</v>
      </c>
      <c r="D33" s="44">
        <v>0.39145681471797167</v>
      </c>
      <c r="E33" s="44">
        <v>0.75159708425850569</v>
      </c>
      <c r="F33" s="44">
        <v>1.1273956263877585</v>
      </c>
      <c r="G33" s="44">
        <v>1.3361725942373435</v>
      </c>
      <c r="H33" s="44">
        <v>2.0042588913560149</v>
      </c>
    </row>
    <row r="34" spans="2:8">
      <c r="B34" s="21">
        <v>2.6</v>
      </c>
      <c r="C34" s="44">
        <v>0.32119533515320758</v>
      </c>
      <c r="D34" s="44">
        <v>0.37640078338266503</v>
      </c>
      <c r="E34" s="44">
        <v>0.72268950409471699</v>
      </c>
      <c r="F34" s="44">
        <v>1.0840342561420755</v>
      </c>
      <c r="G34" s="44">
        <v>1.2847813406128303</v>
      </c>
      <c r="H34" s="44">
        <v>1.9271720109192449</v>
      </c>
    </row>
    <row r="35" spans="2:8">
      <c r="B35" s="21">
        <v>2.7</v>
      </c>
      <c r="C35" s="44">
        <v>0.30929921162901469</v>
      </c>
      <c r="D35" s="44">
        <v>0.36246001362775154</v>
      </c>
      <c r="E35" s="44">
        <v>0.69592322616528302</v>
      </c>
      <c r="F35" s="44">
        <v>1.0438848392479245</v>
      </c>
      <c r="G35" s="44">
        <v>1.2371968465160588</v>
      </c>
      <c r="H35" s="44">
        <v>1.8557952697740878</v>
      </c>
    </row>
    <row r="36" spans="2:8">
      <c r="B36" s="21">
        <v>2.8</v>
      </c>
      <c r="C36" s="44">
        <v>0.29825281121369279</v>
      </c>
      <c r="D36" s="44">
        <v>0.34951501314104616</v>
      </c>
      <c r="E36" s="44">
        <v>0.6710688252308088</v>
      </c>
      <c r="F36" s="44">
        <v>1.0066032378462131</v>
      </c>
      <c r="G36" s="44">
        <v>1.1930112448547712</v>
      </c>
      <c r="H36" s="44">
        <v>1.7895168672821562</v>
      </c>
    </row>
    <row r="37" spans="2:8">
      <c r="B37" s="21">
        <v>2.9</v>
      </c>
      <c r="C37" s="44">
        <v>0.28796823151666884</v>
      </c>
      <c r="D37" s="44">
        <v>0.33746277130859625</v>
      </c>
      <c r="E37" s="44">
        <v>0.64792852091250497</v>
      </c>
      <c r="F37" s="44">
        <v>0.97189278136875734</v>
      </c>
      <c r="G37" s="44">
        <v>1.1518729260666754</v>
      </c>
      <c r="H37" s="44">
        <v>1.7278093891000128</v>
      </c>
    </row>
    <row r="38" spans="2:8">
      <c r="B38" s="21">
        <v>3</v>
      </c>
      <c r="C38" s="44">
        <v>0.2783692904661132</v>
      </c>
      <c r="D38" s="44">
        <v>0.32621401226497643</v>
      </c>
      <c r="E38" s="44">
        <v>0.62633090354875476</v>
      </c>
      <c r="F38" s="44">
        <v>0.93949635532313214</v>
      </c>
      <c r="G38" s="44">
        <v>1.1134771618644528</v>
      </c>
      <c r="H38" s="44">
        <v>1.6702157427966791</v>
      </c>
    </row>
    <row r="39" spans="2:8">
      <c r="B39" s="21">
        <v>3.1</v>
      </c>
      <c r="C39" s="44"/>
      <c r="D39" s="44"/>
      <c r="E39" s="44">
        <v>0.60612668085363364</v>
      </c>
      <c r="F39" s="44">
        <v>0.90919002128045046</v>
      </c>
      <c r="G39" s="44">
        <v>1.0775585437397932</v>
      </c>
      <c r="H39" s="44">
        <v>1.6163378156096893</v>
      </c>
    </row>
    <row r="40" spans="2:8">
      <c r="B40" s="21">
        <v>3.2</v>
      </c>
      <c r="C40" s="44"/>
      <c r="D40" s="44"/>
      <c r="E40" s="44">
        <v>0.58718522207695756</v>
      </c>
      <c r="F40" s="44">
        <v>0.88077783311543634</v>
      </c>
      <c r="G40" s="44">
        <v>1.0438848392479245</v>
      </c>
      <c r="H40" s="44">
        <v>1.5658272588718867</v>
      </c>
    </row>
    <row r="41" spans="2:8">
      <c r="B41" s="21">
        <v>3.3</v>
      </c>
      <c r="C41" s="44"/>
      <c r="D41" s="44"/>
      <c r="E41" s="44">
        <v>0.56939173049886804</v>
      </c>
      <c r="F41" s="44">
        <v>0.85408759574830195</v>
      </c>
      <c r="G41" s="44">
        <v>1.0122519653313209</v>
      </c>
      <c r="H41" s="44">
        <v>1.518377947996981</v>
      </c>
    </row>
    <row r="42" spans="2:8">
      <c r="B42" s="21">
        <v>3.4</v>
      </c>
      <c r="C42" s="44"/>
      <c r="D42" s="44"/>
      <c r="E42" s="44">
        <v>0.55264491489596013</v>
      </c>
      <c r="F42" s="44">
        <v>0.82896737234394013</v>
      </c>
      <c r="G42" s="44">
        <v>0.9824798487039289</v>
      </c>
      <c r="H42" s="44">
        <v>1.4737197730558933</v>
      </c>
    </row>
    <row r="43" spans="2:8">
      <c r="B43" s="21">
        <v>3.5</v>
      </c>
      <c r="C43" s="44"/>
      <c r="D43" s="44"/>
      <c r="E43" s="44">
        <v>0.5368550601846469</v>
      </c>
      <c r="F43" s="44">
        <v>0.80528259027697036</v>
      </c>
      <c r="G43" s="44">
        <v>0.95440899588381667</v>
      </c>
      <c r="H43" s="44">
        <v>1.431613493825725</v>
      </c>
    </row>
    <row r="44" spans="2:8">
      <c r="B44" s="21">
        <v>3.6</v>
      </c>
      <c r="C44" s="44"/>
      <c r="D44" s="44"/>
      <c r="E44" s="44">
        <v>0.52194241962396237</v>
      </c>
      <c r="F44" s="44">
        <v>0.78291362943594345</v>
      </c>
      <c r="G44" s="44">
        <v>0.92789763488704413</v>
      </c>
      <c r="H44" s="44">
        <v>1.3918464523305658</v>
      </c>
    </row>
    <row r="45" spans="2:8">
      <c r="B45" s="21">
        <v>3.7</v>
      </c>
      <c r="C45" s="44"/>
      <c r="D45" s="44"/>
      <c r="E45" s="44">
        <v>0.50783586774223366</v>
      </c>
      <c r="F45" s="44">
        <v>0.76175380161335038</v>
      </c>
      <c r="G45" s="44">
        <v>0.9028193204306374</v>
      </c>
      <c r="H45" s="44">
        <v>1.354228980645956</v>
      </c>
    </row>
    <row r="46" spans="2:8">
      <c r="B46" s="21">
        <v>3.8</v>
      </c>
      <c r="C46" s="44"/>
      <c r="D46" s="44"/>
      <c r="E46" s="44">
        <v>0.49447176595954323</v>
      </c>
      <c r="F46" s="44">
        <v>0.74170764893931485</v>
      </c>
      <c r="G46" s="44">
        <v>0.87906091726141011</v>
      </c>
      <c r="H46" s="44">
        <v>1.3185913758921151</v>
      </c>
    </row>
    <row r="47" spans="2:8">
      <c r="B47" s="21">
        <v>3.9</v>
      </c>
      <c r="C47" s="44"/>
      <c r="D47" s="44"/>
      <c r="E47" s="44">
        <v>0.48179300272981135</v>
      </c>
      <c r="F47" s="44">
        <v>0.72268950409471699</v>
      </c>
      <c r="G47" s="44">
        <v>0.85652089374188678</v>
      </c>
      <c r="H47" s="44">
        <v>1.2847813406128301</v>
      </c>
    </row>
    <row r="48" spans="2:8">
      <c r="B48" s="21">
        <v>4</v>
      </c>
      <c r="C48" s="44"/>
      <c r="D48" s="44"/>
      <c r="E48" s="44">
        <v>0.46974817766156607</v>
      </c>
      <c r="F48" s="44">
        <v>0.70462226649234905</v>
      </c>
      <c r="G48" s="44">
        <v>0.83510787139833964</v>
      </c>
      <c r="H48" s="44">
        <v>1.2526618070975093</v>
      </c>
    </row>
    <row r="49" spans="2:8">
      <c r="B49" s="21">
        <v>4.0999999999999996</v>
      </c>
      <c r="C49" s="44"/>
      <c r="D49" s="44"/>
      <c r="E49" s="44"/>
      <c r="F49" s="44">
        <v>0.6874363575535114</v>
      </c>
      <c r="G49" s="44">
        <v>0.81473938673008761</v>
      </c>
      <c r="H49" s="44">
        <v>1.2221090800951311</v>
      </c>
    </row>
    <row r="50" spans="2:8">
      <c r="B50" s="21">
        <v>4.2</v>
      </c>
      <c r="C50" s="44"/>
      <c r="D50" s="44"/>
      <c r="E50" s="44"/>
      <c r="F50" s="44">
        <v>0.67106882523080869</v>
      </c>
      <c r="G50" s="44">
        <v>0.79534082990318056</v>
      </c>
      <c r="H50" s="44">
        <v>1.1930112448547707</v>
      </c>
    </row>
    <row r="51" spans="2:8">
      <c r="B51" s="21">
        <v>4.3</v>
      </c>
      <c r="C51" s="44"/>
      <c r="D51" s="44"/>
      <c r="E51" s="44"/>
      <c r="F51" s="44">
        <v>0.65546257348125492</v>
      </c>
      <c r="G51" s="44">
        <v>0.77684453153333921</v>
      </c>
      <c r="H51" s="44">
        <v>1.1652667973000088</v>
      </c>
    </row>
    <row r="52" spans="2:8">
      <c r="B52" s="21">
        <v>4.4000000000000004</v>
      </c>
      <c r="C52" s="44"/>
      <c r="D52" s="44"/>
      <c r="E52" s="44"/>
      <c r="F52" s="44">
        <v>0.64056569681122644</v>
      </c>
      <c r="G52" s="44">
        <v>0.7591889739984905</v>
      </c>
      <c r="H52" s="44">
        <v>1.1387834609977356</v>
      </c>
    </row>
    <row r="53" spans="2:8">
      <c r="B53" s="21">
        <v>4.5</v>
      </c>
      <c r="C53" s="44"/>
      <c r="D53" s="44"/>
      <c r="E53" s="44"/>
      <c r="F53" s="44">
        <v>0.62633090354875476</v>
      </c>
      <c r="G53" s="44">
        <v>0.74231810790963526</v>
      </c>
      <c r="H53" s="44">
        <v>1.1134771618644528</v>
      </c>
    </row>
    <row r="54" spans="2:8">
      <c r="B54" s="21">
        <v>4.5999999999999996</v>
      </c>
      <c r="C54" s="44"/>
      <c r="D54" s="44"/>
      <c r="E54" s="44"/>
      <c r="F54" s="44"/>
      <c r="G54" s="44"/>
      <c r="H54" s="44">
        <v>1.0892711366065297</v>
      </c>
    </row>
    <row r="55" spans="2:8">
      <c r="B55" s="21">
        <v>4.7</v>
      </c>
      <c r="C55" s="44"/>
      <c r="D55" s="44"/>
      <c r="E55" s="44"/>
      <c r="F55" s="44"/>
      <c r="G55" s="44"/>
      <c r="H55" s="44">
        <v>1.0660951549766036</v>
      </c>
    </row>
    <row r="56" spans="2:8">
      <c r="B56" s="21">
        <v>4.8</v>
      </c>
      <c r="C56" s="44"/>
      <c r="D56" s="44"/>
      <c r="E56" s="44"/>
      <c r="F56" s="44"/>
      <c r="G56" s="44"/>
      <c r="H56" s="44">
        <v>1.0438848392479245</v>
      </c>
    </row>
    <row r="57" spans="2:8">
      <c r="B57" s="21">
        <v>4.9000000000000004</v>
      </c>
      <c r="C57" s="44"/>
      <c r="D57" s="44"/>
      <c r="E57" s="44"/>
      <c r="F57" s="44"/>
      <c r="G57" s="44"/>
      <c r="H57" s="44">
        <v>1.0225810670183748</v>
      </c>
    </row>
    <row r="58" spans="2:8">
      <c r="B58" s="21">
        <v>5</v>
      </c>
      <c r="C58" s="44"/>
      <c r="D58" s="44"/>
      <c r="E58" s="44"/>
      <c r="F58" s="44"/>
      <c r="G58" s="44"/>
      <c r="H58" s="44">
        <v>1.0021294456780074</v>
      </c>
    </row>
    <row r="59" spans="2:8">
      <c r="B59" s="21">
        <v>5.0999999999999996</v>
      </c>
      <c r="C59" s="22"/>
      <c r="D59" s="17"/>
      <c r="E59" s="17"/>
      <c r="F59" s="17"/>
      <c r="G59" s="17"/>
      <c r="H59" s="17"/>
    </row>
    <row r="60" spans="2:8">
      <c r="B60" s="21">
        <v>5.2</v>
      </c>
      <c r="C60" s="22"/>
      <c r="D60" s="17"/>
      <c r="E60" s="17"/>
      <c r="F60" s="17"/>
      <c r="G60" s="17"/>
      <c r="H60" s="17"/>
    </row>
    <row r="61" spans="2:8">
      <c r="B61" s="21">
        <v>5.3</v>
      </c>
      <c r="C61" s="22"/>
      <c r="D61" s="17"/>
      <c r="E61" s="17"/>
      <c r="F61" s="17"/>
      <c r="G61" s="17"/>
      <c r="H61" s="17"/>
    </row>
    <row r="62" spans="2:8">
      <c r="B62" s="21">
        <v>5.4</v>
      </c>
      <c r="C62" s="22"/>
      <c r="D62" s="17"/>
      <c r="E62" s="17"/>
      <c r="F62" s="17"/>
      <c r="G62" s="17"/>
      <c r="H62" s="17"/>
    </row>
    <row r="63" spans="2:8">
      <c r="B63" s="21">
        <v>5.5</v>
      </c>
      <c r="C63" s="22"/>
      <c r="D63" s="17"/>
      <c r="E63" s="17"/>
      <c r="F63" s="17"/>
      <c r="G63" s="17"/>
      <c r="H63" s="17"/>
    </row>
    <row r="64" spans="2:8">
      <c r="B64" s="21">
        <v>5.6</v>
      </c>
      <c r="C64" s="22"/>
      <c r="D64" s="17"/>
      <c r="E64" s="17"/>
      <c r="F64" s="17"/>
      <c r="G64" s="17"/>
      <c r="H64" s="17"/>
    </row>
    <row r="65" spans="2:8">
      <c r="B65" s="21">
        <v>5.7</v>
      </c>
      <c r="C65" s="22"/>
      <c r="D65" s="17"/>
      <c r="E65" s="17"/>
      <c r="F65" s="17"/>
      <c r="G65" s="17"/>
      <c r="H65" s="17"/>
    </row>
    <row r="66" spans="2:8">
      <c r="B66" s="21">
        <v>5.8</v>
      </c>
      <c r="C66" s="22"/>
      <c r="D66" s="17"/>
      <c r="E66" s="17"/>
      <c r="F66" s="17"/>
      <c r="G66" s="17"/>
      <c r="H66" s="17"/>
    </row>
    <row r="67" spans="2:8">
      <c r="B67" s="21">
        <v>5.9</v>
      </c>
      <c r="C67" s="22"/>
      <c r="D67" s="17"/>
      <c r="E67" s="17"/>
      <c r="F67" s="17"/>
      <c r="G67" s="17"/>
      <c r="H67" s="17"/>
    </row>
    <row r="68" spans="2:8">
      <c r="B68" s="21">
        <v>6</v>
      </c>
      <c r="C68" s="22"/>
      <c r="D68" s="17"/>
      <c r="E68" s="17"/>
      <c r="F68" s="17"/>
      <c r="G68" s="17"/>
      <c r="H68" s="17"/>
    </row>
    <row r="69" spans="2:8">
      <c r="B69" s="21">
        <v>6.1</v>
      </c>
      <c r="C69" s="22"/>
      <c r="D69" s="17"/>
      <c r="E69" s="17"/>
      <c r="F69" s="17"/>
      <c r="G69" s="17"/>
      <c r="H69" s="17"/>
    </row>
    <row r="70" spans="2:8">
      <c r="B70" s="21">
        <v>6.2</v>
      </c>
      <c r="C70" s="22"/>
      <c r="D70" s="17"/>
      <c r="E70" s="17"/>
      <c r="F70" s="17"/>
      <c r="G70" s="17"/>
      <c r="H70" s="17"/>
    </row>
    <row r="71" spans="2:8">
      <c r="B71" s="21">
        <v>6.3</v>
      </c>
      <c r="C71" s="22"/>
      <c r="D71" s="17"/>
      <c r="E71" s="17"/>
      <c r="F71" s="17"/>
      <c r="G71" s="17"/>
      <c r="H71" s="17"/>
    </row>
    <row r="72" spans="2:8">
      <c r="B72" s="21">
        <v>6.4</v>
      </c>
      <c r="C72" s="22"/>
      <c r="D72" s="17"/>
      <c r="E72" s="17"/>
      <c r="F72" s="17"/>
      <c r="G72" s="17"/>
      <c r="H72" s="17"/>
    </row>
    <row r="73" spans="2:8">
      <c r="B73" s="21">
        <v>6.5</v>
      </c>
      <c r="C73" s="22"/>
      <c r="D73" s="17"/>
      <c r="E73" s="17"/>
      <c r="F73" s="17"/>
      <c r="G73" s="17"/>
      <c r="H73" s="17"/>
    </row>
    <row r="74" spans="2:8">
      <c r="B74" s="21">
        <v>6.6</v>
      </c>
      <c r="C74" s="22"/>
      <c r="D74" s="17"/>
      <c r="E74" s="17"/>
      <c r="F74" s="17"/>
      <c r="G74" s="17"/>
      <c r="H74" s="17"/>
    </row>
    <row r="75" spans="2:8">
      <c r="B75" s="21">
        <v>6.7</v>
      </c>
      <c r="C75" s="22"/>
      <c r="D75" s="17"/>
      <c r="E75" s="17"/>
      <c r="F75" s="17"/>
      <c r="G75" s="17"/>
      <c r="H75" s="17"/>
    </row>
    <row r="76" spans="2:8">
      <c r="B76" s="21">
        <v>6.8</v>
      </c>
      <c r="C76" s="22"/>
      <c r="D76" s="17"/>
      <c r="E76" s="17"/>
      <c r="F76" s="17"/>
      <c r="G76" s="17"/>
      <c r="H76" s="17"/>
    </row>
    <row r="77" spans="2:8">
      <c r="B77" s="21">
        <v>6.9</v>
      </c>
      <c r="C77" s="22"/>
      <c r="D77" s="17"/>
      <c r="E77" s="17"/>
      <c r="F77" s="17"/>
      <c r="G77" s="17"/>
      <c r="H77" s="17"/>
    </row>
    <row r="78" spans="2:8">
      <c r="B78" s="21">
        <v>7</v>
      </c>
      <c r="C78" s="22"/>
      <c r="D78" s="17"/>
      <c r="E78" s="17"/>
      <c r="F78" s="17"/>
      <c r="G78" s="17"/>
      <c r="H78" s="17"/>
    </row>
    <row r="79" spans="2:8">
      <c r="B79" s="21">
        <v>7.1</v>
      </c>
      <c r="C79" s="22"/>
      <c r="D79" s="17"/>
      <c r="E79" s="17"/>
      <c r="F79" s="17"/>
      <c r="G79" s="17"/>
      <c r="H79" s="17"/>
    </row>
    <row r="80" spans="2:8">
      <c r="B80" s="21">
        <v>7.2</v>
      </c>
      <c r="C80" s="22"/>
      <c r="D80" s="17"/>
      <c r="E80" s="17"/>
      <c r="F80" s="17"/>
      <c r="G80" s="17"/>
      <c r="H80" s="17"/>
    </row>
    <row r="81" spans="2:8">
      <c r="B81" s="21">
        <v>7.3</v>
      </c>
      <c r="C81" s="22"/>
      <c r="D81" s="17"/>
      <c r="E81" s="17"/>
      <c r="F81" s="17"/>
      <c r="G81" s="17"/>
      <c r="H81" s="17"/>
    </row>
    <row r="82" spans="2:8">
      <c r="B82" s="21">
        <v>7.4</v>
      </c>
      <c r="C82" s="22"/>
      <c r="D82" s="17"/>
      <c r="E82" s="17"/>
      <c r="F82" s="17"/>
      <c r="G82" s="17"/>
      <c r="H82" s="17"/>
    </row>
    <row r="83" spans="2:8">
      <c r="B83" s="21">
        <v>7.5</v>
      </c>
      <c r="C83" s="22"/>
      <c r="D83" s="17"/>
      <c r="E83" s="17"/>
      <c r="F83" s="17"/>
      <c r="G83" s="17"/>
      <c r="H83" s="17"/>
    </row>
    <row r="84" spans="2:8">
      <c r="B84" s="21">
        <v>7.6</v>
      </c>
      <c r="C84" s="22"/>
      <c r="D84" s="17"/>
      <c r="E84" s="17"/>
      <c r="F84" s="17"/>
      <c r="G84" s="17"/>
      <c r="H84" s="17"/>
    </row>
    <row r="85" spans="2:8">
      <c r="B85" s="21">
        <v>7.7</v>
      </c>
      <c r="C85" s="22"/>
      <c r="D85" s="17"/>
      <c r="E85" s="17"/>
      <c r="F85" s="17"/>
      <c r="G85" s="17"/>
      <c r="H85" s="17"/>
    </row>
    <row r="86" spans="2:8">
      <c r="B86" s="21">
        <v>7.8</v>
      </c>
      <c r="C86" s="22"/>
      <c r="D86" s="17"/>
      <c r="E86" s="17"/>
      <c r="F86" s="17"/>
      <c r="G86" s="17"/>
      <c r="H86" s="17"/>
    </row>
    <row r="87" spans="2:8">
      <c r="B87" s="21">
        <v>7.9</v>
      </c>
      <c r="C87" s="22"/>
      <c r="D87" s="17"/>
      <c r="E87" s="17"/>
      <c r="F87" s="17"/>
      <c r="G87" s="17"/>
      <c r="H87" s="17"/>
    </row>
    <row r="88" spans="2:8">
      <c r="B88" s="23">
        <v>8</v>
      </c>
      <c r="C88" s="22"/>
      <c r="D88" s="17"/>
      <c r="E88" s="17"/>
      <c r="F88" s="17"/>
      <c r="G88" s="17"/>
      <c r="H88" s="17"/>
    </row>
  </sheetData>
  <mergeCells count="1">
    <mergeCell ref="C4:H4"/>
  </mergeCells>
  <phoneticPr fontId="23"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I88"/>
  <sheetViews>
    <sheetView workbookViewId="0">
      <selection activeCell="N42" sqref="N42"/>
    </sheetView>
  </sheetViews>
  <sheetFormatPr defaultRowHeight="12.75"/>
  <cols>
    <col min="2" max="2" width="10.42578125" customWidth="1"/>
    <col min="3" max="4" width="13.28515625" customWidth="1"/>
    <col min="5" max="6" width="14.42578125" customWidth="1"/>
    <col min="7" max="8" width="15.5703125" customWidth="1"/>
  </cols>
  <sheetData>
    <row r="1" spans="1:9" ht="18.75">
      <c r="A1" s="12" t="s">
        <v>10</v>
      </c>
    </row>
    <row r="3" spans="1:9" ht="16.5" thickBot="1">
      <c r="A3" s="13" t="s">
        <v>11</v>
      </c>
    </row>
    <row r="4" spans="1:9" s="13" customFormat="1" ht="17.25" thickTop="1" thickBot="1">
      <c r="C4" s="236" t="s">
        <v>12</v>
      </c>
      <c r="D4" s="237"/>
      <c r="E4" s="237"/>
      <c r="F4" s="237"/>
      <c r="G4" s="237"/>
      <c r="H4" s="238"/>
    </row>
    <row r="5" spans="1:9" ht="13.5" thickTop="1">
      <c r="C5" s="14" t="s">
        <v>13</v>
      </c>
      <c r="D5" s="15" t="s">
        <v>14</v>
      </c>
      <c r="E5" s="15" t="s">
        <v>15</v>
      </c>
      <c r="F5" s="15" t="s">
        <v>16</v>
      </c>
      <c r="G5" s="15" t="s">
        <v>17</v>
      </c>
      <c r="H5" s="15" t="s">
        <v>18</v>
      </c>
      <c r="I5" s="46" t="s">
        <v>52</v>
      </c>
    </row>
    <row r="6" spans="1:9">
      <c r="B6" s="16" t="s">
        <v>19</v>
      </c>
      <c r="C6" s="16" t="s">
        <v>20</v>
      </c>
      <c r="D6" s="17" t="s">
        <v>20</v>
      </c>
      <c r="E6" s="17" t="s">
        <v>20</v>
      </c>
      <c r="F6" s="17" t="s">
        <v>20</v>
      </c>
      <c r="G6" s="17" t="s">
        <v>20</v>
      </c>
      <c r="H6" s="17" t="s">
        <v>20</v>
      </c>
    </row>
    <row r="7" spans="1:9">
      <c r="B7" s="18" t="s">
        <v>21</v>
      </c>
      <c r="C7" s="18" t="s">
        <v>22</v>
      </c>
      <c r="D7" s="17" t="s">
        <v>22</v>
      </c>
      <c r="E7" s="17" t="s">
        <v>22</v>
      </c>
      <c r="F7" s="17" t="s">
        <v>22</v>
      </c>
      <c r="G7" s="17" t="s">
        <v>22</v>
      </c>
      <c r="H7" s="17" t="s">
        <v>22</v>
      </c>
    </row>
    <row r="8" spans="1:9">
      <c r="B8" s="19" t="s">
        <v>23</v>
      </c>
      <c r="C8" s="19" t="s">
        <v>24</v>
      </c>
      <c r="D8" s="20" t="s">
        <v>24</v>
      </c>
      <c r="E8" s="20" t="s">
        <v>24</v>
      </c>
      <c r="F8" s="20" t="s">
        <v>24</v>
      </c>
      <c r="G8" s="20" t="s">
        <v>24</v>
      </c>
      <c r="H8" s="20" t="s">
        <v>24</v>
      </c>
    </row>
    <row r="9" spans="1:9">
      <c r="B9" s="21">
        <v>0.1</v>
      </c>
      <c r="C9" s="22">
        <v>1.4712643678160922</v>
      </c>
      <c r="D9" s="17">
        <v>1.2422360248447204</v>
      </c>
      <c r="E9" s="17">
        <v>1.8604651162790706</v>
      </c>
      <c r="F9" s="17">
        <v>2.7665706051873205</v>
      </c>
      <c r="G9" s="17">
        <v>2.2908277404921704</v>
      </c>
      <c r="H9" s="17">
        <v>3.4594594594594601</v>
      </c>
    </row>
    <row r="10" spans="1:9">
      <c r="B10" s="21">
        <v>0.2</v>
      </c>
      <c r="C10" s="22">
        <v>1.4712643678160922</v>
      </c>
      <c r="D10" s="17">
        <v>1.2422360248447204</v>
      </c>
      <c r="E10" s="17">
        <v>1.8604651162790706</v>
      </c>
      <c r="F10" s="17">
        <v>2.7665706051873205</v>
      </c>
      <c r="G10" s="17">
        <v>2.2908277404921704</v>
      </c>
      <c r="H10" s="17">
        <v>3.4594594594594601</v>
      </c>
    </row>
    <row r="11" spans="1:9">
      <c r="B11" s="21">
        <v>0.3</v>
      </c>
      <c r="C11" s="22">
        <v>1.4712643678160922</v>
      </c>
      <c r="D11" s="17">
        <v>1.2422360248447204</v>
      </c>
      <c r="E11" s="17">
        <v>1.8604651162790706</v>
      </c>
      <c r="F11" s="17">
        <v>2.7665706051873205</v>
      </c>
      <c r="G11" s="17">
        <v>2.2908277404921704</v>
      </c>
      <c r="H11" s="17">
        <v>3.4594594594594601</v>
      </c>
    </row>
    <row r="12" spans="1:9">
      <c r="B12" s="21">
        <v>0.4</v>
      </c>
      <c r="C12" s="22">
        <v>1.4712643678160922</v>
      </c>
      <c r="D12" s="17">
        <v>1.2422360248447204</v>
      </c>
      <c r="E12" s="17">
        <v>1.8604651162790706</v>
      </c>
      <c r="F12" s="17">
        <v>2.7665706051873205</v>
      </c>
      <c r="G12" s="17">
        <v>2.2908277404921704</v>
      </c>
      <c r="H12" s="17">
        <v>3.4594594594594601</v>
      </c>
    </row>
    <row r="13" spans="1:9">
      <c r="B13" s="21">
        <v>0.5</v>
      </c>
      <c r="C13" s="22">
        <v>1.2545176023672837</v>
      </c>
      <c r="D13" s="17">
        <v>1.2422360248447204</v>
      </c>
      <c r="E13" s="17">
        <v>1.8604651162790706</v>
      </c>
      <c r="F13" s="17">
        <v>2.7665706051873205</v>
      </c>
      <c r="G13" s="17">
        <v>2.2908277404921704</v>
      </c>
      <c r="H13" s="17">
        <v>3.4594594594594601</v>
      </c>
    </row>
    <row r="14" spans="1:9">
      <c r="B14" s="21">
        <v>0.6</v>
      </c>
      <c r="C14" s="22">
        <v>1.0454313353060698</v>
      </c>
      <c r="D14" s="17">
        <v>1.2251148460618004</v>
      </c>
      <c r="E14" s="17">
        <v>1.8604651162790706</v>
      </c>
      <c r="F14" s="17">
        <v>2.7665706051873205</v>
      </c>
      <c r="G14" s="17">
        <v>2.2908277404921704</v>
      </c>
      <c r="H14" s="17">
        <v>3.4594594594594601</v>
      </c>
    </row>
    <row r="15" spans="1:9">
      <c r="B15" s="21">
        <v>0.7</v>
      </c>
      <c r="C15" s="22">
        <v>0.89608400169091695</v>
      </c>
      <c r="D15" s="17">
        <v>1.0500984394815431</v>
      </c>
      <c r="E15" s="17">
        <v>1.8604651162790706</v>
      </c>
      <c r="F15" s="17">
        <v>2.7665706051873205</v>
      </c>
      <c r="G15" s="17">
        <v>2.2908277404921704</v>
      </c>
      <c r="H15" s="17">
        <v>3.4594594594594601</v>
      </c>
    </row>
    <row r="16" spans="1:9">
      <c r="B16" s="21">
        <v>0.8</v>
      </c>
      <c r="C16" s="22">
        <v>0.78407350147955224</v>
      </c>
      <c r="D16" s="17">
        <v>0.91883613454635027</v>
      </c>
      <c r="E16" s="17">
        <v>1.7641653783289926</v>
      </c>
      <c r="F16" s="17">
        <v>2.646248067493489</v>
      </c>
      <c r="G16" s="17">
        <v>2.2908277404921704</v>
      </c>
      <c r="H16" s="17">
        <v>3.4594594594594601</v>
      </c>
    </row>
    <row r="17" spans="2:8">
      <c r="B17" s="21">
        <v>0.9</v>
      </c>
      <c r="C17" s="22">
        <v>0.6969542235373799</v>
      </c>
      <c r="D17" s="17">
        <v>0.81674323070786681</v>
      </c>
      <c r="E17" s="17">
        <v>1.5681470029591047</v>
      </c>
      <c r="F17" s="17">
        <v>2.3522205044386566</v>
      </c>
      <c r="G17" s="17">
        <v>2.2908277404921704</v>
      </c>
      <c r="H17" s="17">
        <v>3.4594594594594601</v>
      </c>
    </row>
    <row r="18" spans="2:8">
      <c r="B18" s="21">
        <v>1</v>
      </c>
      <c r="C18" s="22">
        <v>0.62725880118364186</v>
      </c>
      <c r="D18" s="17">
        <v>0.73506890763708022</v>
      </c>
      <c r="E18" s="17">
        <v>1.4113323026631941</v>
      </c>
      <c r="F18" s="17">
        <v>2.1169984539947913</v>
      </c>
      <c r="G18" s="17">
        <v>2.2908277404921704</v>
      </c>
      <c r="H18" s="17">
        <v>3.4594594594594601</v>
      </c>
    </row>
    <row r="19" spans="2:8">
      <c r="B19" s="21">
        <v>1.1000000000000001</v>
      </c>
      <c r="C19" s="22">
        <v>0.57023527380331074</v>
      </c>
      <c r="D19" s="17">
        <v>0.66824446148825478</v>
      </c>
      <c r="E19" s="17">
        <v>1.2830293660574492</v>
      </c>
      <c r="F19" s="17">
        <v>1.9245440490861738</v>
      </c>
      <c r="G19" s="17">
        <v>2.280941095213243</v>
      </c>
      <c r="H19" s="17">
        <v>3.421411642819864</v>
      </c>
    </row>
    <row r="20" spans="2:8">
      <c r="B20" s="21">
        <v>1.2</v>
      </c>
      <c r="C20" s="22">
        <v>0.5227156676530349</v>
      </c>
      <c r="D20" s="17">
        <v>0.61255742303090022</v>
      </c>
      <c r="E20" s="17">
        <v>1.1761102522193285</v>
      </c>
      <c r="F20" s="17">
        <v>1.7641653783289928</v>
      </c>
      <c r="G20" s="17">
        <v>2.0908626706121396</v>
      </c>
      <c r="H20" s="17">
        <v>3.1362940059182089</v>
      </c>
    </row>
    <row r="21" spans="2:8">
      <c r="B21" s="21">
        <v>1.3</v>
      </c>
      <c r="C21" s="22">
        <v>0.48250677014126292</v>
      </c>
      <c r="D21" s="17">
        <v>0.56543762125929242</v>
      </c>
      <c r="E21" s="17">
        <v>1.0856402328178416</v>
      </c>
      <c r="F21" s="17">
        <v>1.6284603492267624</v>
      </c>
      <c r="G21" s="17">
        <v>1.9300270805650517</v>
      </c>
      <c r="H21" s="17">
        <v>2.8950406208475772</v>
      </c>
    </row>
    <row r="22" spans="2:8">
      <c r="B22" s="21">
        <v>1.4</v>
      </c>
      <c r="C22" s="22">
        <v>0.44804200084545848</v>
      </c>
      <c r="D22" s="17">
        <v>0.52504921974077157</v>
      </c>
      <c r="E22" s="17">
        <v>1.0080945019022816</v>
      </c>
      <c r="F22" s="17">
        <v>1.5121417528534222</v>
      </c>
      <c r="G22" s="17">
        <v>1.7921680033818339</v>
      </c>
      <c r="H22" s="17">
        <v>2.6882520050727501</v>
      </c>
    </row>
    <row r="23" spans="2:8">
      <c r="B23" s="21">
        <v>1.5</v>
      </c>
      <c r="C23" s="22">
        <v>0.41817253412242789</v>
      </c>
      <c r="D23" s="17">
        <v>0.49004593842472016</v>
      </c>
      <c r="E23" s="17">
        <v>0.94088820177546273</v>
      </c>
      <c r="F23" s="17">
        <v>1.4113323026631941</v>
      </c>
      <c r="G23" s="17">
        <v>1.6726901364897115</v>
      </c>
      <c r="H23" s="17">
        <v>2.509035204734567</v>
      </c>
    </row>
    <row r="24" spans="2:8">
      <c r="B24" s="21">
        <v>1.6</v>
      </c>
      <c r="C24" s="22">
        <v>0.39203675073977612</v>
      </c>
      <c r="D24" s="17">
        <v>0.45941806727317513</v>
      </c>
      <c r="E24" s="17">
        <v>0.88208268916449628</v>
      </c>
      <c r="F24" s="17">
        <v>1.3231240337467445</v>
      </c>
      <c r="G24" s="17">
        <v>1.5681470029591045</v>
      </c>
      <c r="H24" s="17">
        <v>2.3522205044386566</v>
      </c>
    </row>
    <row r="25" spans="2:8">
      <c r="B25" s="21">
        <v>1.7</v>
      </c>
      <c r="C25" s="22">
        <v>0.36897576540214222</v>
      </c>
      <c r="D25" s="17">
        <v>0.43239347508063541</v>
      </c>
      <c r="E25" s="17">
        <v>0.83019547215482015</v>
      </c>
      <c r="F25" s="17">
        <v>1.2452932082322301</v>
      </c>
      <c r="G25" s="17">
        <v>1.4759030616085689</v>
      </c>
      <c r="H25" s="17">
        <v>2.2138545924128534</v>
      </c>
    </row>
    <row r="26" spans="2:8">
      <c r="B26" s="21">
        <v>1.8</v>
      </c>
      <c r="C26" s="22">
        <v>0.34847711176868995</v>
      </c>
      <c r="D26" s="17">
        <v>0.4083716153539334</v>
      </c>
      <c r="E26" s="17">
        <v>0.78407350147955235</v>
      </c>
      <c r="F26" s="17">
        <v>1.1761102522193283</v>
      </c>
      <c r="G26" s="17">
        <v>1.3939084470747598</v>
      </c>
      <c r="H26" s="17">
        <v>2.0908626706121392</v>
      </c>
    </row>
    <row r="27" spans="2:8">
      <c r="B27" s="21">
        <v>1.9</v>
      </c>
      <c r="C27" s="22">
        <v>0.33013621114928515</v>
      </c>
      <c r="D27" s="17">
        <v>0.38687837244056855</v>
      </c>
      <c r="E27" s="17">
        <v>0.7428064750858917</v>
      </c>
      <c r="F27" s="17">
        <v>1.1142097126288375</v>
      </c>
      <c r="G27" s="17">
        <v>1.3205448445971406</v>
      </c>
      <c r="H27" s="17">
        <v>1.9808172668957107</v>
      </c>
    </row>
    <row r="28" spans="2:8">
      <c r="B28" s="21">
        <v>2</v>
      </c>
      <c r="C28" s="22">
        <v>0.31362940059182093</v>
      </c>
      <c r="D28" s="17">
        <v>0.36753445381854011</v>
      </c>
      <c r="E28" s="17">
        <v>0.70566615133159705</v>
      </c>
      <c r="F28" s="17">
        <v>1.0584992269973956</v>
      </c>
      <c r="G28" s="17">
        <v>1.2545176023672837</v>
      </c>
      <c r="H28" s="17">
        <v>1.8817764035509252</v>
      </c>
    </row>
    <row r="29" spans="2:8">
      <c r="B29" s="21">
        <v>2.1</v>
      </c>
      <c r="C29" s="22">
        <v>0.29869466723030563</v>
      </c>
      <c r="D29" s="17">
        <v>0.35003281316051438</v>
      </c>
      <c r="E29" s="17">
        <v>0.67206300126818774</v>
      </c>
      <c r="F29" s="17">
        <v>1.0080945019022816</v>
      </c>
      <c r="G29" s="17">
        <v>1.1947786689212225</v>
      </c>
      <c r="H29" s="17">
        <v>1.7921680033818335</v>
      </c>
    </row>
    <row r="30" spans="2:8">
      <c r="B30" s="21">
        <v>2.2000000000000002</v>
      </c>
      <c r="C30" s="22">
        <v>0.28511763690165537</v>
      </c>
      <c r="D30" s="17">
        <v>0.33412223074412739</v>
      </c>
      <c r="E30" s="17">
        <v>0.64151468302872461</v>
      </c>
      <c r="F30" s="17">
        <v>0.96227202454308691</v>
      </c>
      <c r="G30" s="17">
        <v>1.1404705476066215</v>
      </c>
      <c r="H30" s="17">
        <v>1.710705821409932</v>
      </c>
    </row>
    <row r="31" spans="2:8">
      <c r="B31" s="21">
        <v>2.2999999999999998</v>
      </c>
      <c r="C31" s="22">
        <v>0.27272121790593123</v>
      </c>
      <c r="D31" s="17">
        <v>0.31959517723351316</v>
      </c>
      <c r="E31" s="17">
        <v>0.61362274028834529</v>
      </c>
      <c r="F31" s="17">
        <v>0.92043411043251799</v>
      </c>
      <c r="G31" s="17">
        <v>1.0908848716237249</v>
      </c>
      <c r="H31" s="17">
        <v>1.6363273074355871</v>
      </c>
    </row>
    <row r="32" spans="2:8">
      <c r="B32" s="21">
        <v>2.4</v>
      </c>
      <c r="C32" s="22">
        <v>0.26135783382651745</v>
      </c>
      <c r="D32" s="17">
        <v>0.30627871151545011</v>
      </c>
      <c r="E32" s="17">
        <v>0.58805512610966426</v>
      </c>
      <c r="F32" s="17">
        <v>0.88208268916449639</v>
      </c>
      <c r="G32" s="17">
        <v>1.0454313353060698</v>
      </c>
      <c r="H32" s="17">
        <v>1.5681470029591045</v>
      </c>
    </row>
    <row r="33" spans="2:8">
      <c r="B33" s="21">
        <v>2.5</v>
      </c>
      <c r="C33" s="22">
        <v>0.25090352047345671</v>
      </c>
      <c r="D33" s="17">
        <v>0.29402756305483208</v>
      </c>
      <c r="E33" s="17">
        <v>0.56453292106527764</v>
      </c>
      <c r="F33" s="17">
        <v>0.84679938159791635</v>
      </c>
      <c r="G33" s="17">
        <v>1.0036140818938268</v>
      </c>
      <c r="H33" s="17">
        <v>1.5054211228407401</v>
      </c>
    </row>
    <row r="34" spans="2:8">
      <c r="B34" s="21">
        <v>2.6</v>
      </c>
      <c r="C34" s="22">
        <v>0.24125338507063146</v>
      </c>
      <c r="D34" s="17">
        <v>0.28271881062964621</v>
      </c>
      <c r="E34" s="17">
        <v>0.54282011640892081</v>
      </c>
      <c r="F34" s="17">
        <v>0.81423017461338121</v>
      </c>
      <c r="G34" s="17">
        <v>0.96501354028252584</v>
      </c>
      <c r="H34" s="17">
        <v>1.4475203104237886</v>
      </c>
    </row>
    <row r="35" spans="2:8">
      <c r="B35" s="21">
        <v>2.7</v>
      </c>
      <c r="C35" s="22">
        <v>0.23231807451245992</v>
      </c>
      <c r="D35" s="17">
        <v>0.27224774356928894</v>
      </c>
      <c r="E35" s="17">
        <v>0.5227156676530349</v>
      </c>
      <c r="F35" s="17">
        <v>0.78407350147955224</v>
      </c>
      <c r="G35" s="17">
        <v>0.92927229804983968</v>
      </c>
      <c r="H35" s="17">
        <v>1.3939084470747594</v>
      </c>
    </row>
    <row r="36" spans="2:8">
      <c r="B36" s="21">
        <v>2.8</v>
      </c>
      <c r="C36" s="22">
        <v>0.22402100042272924</v>
      </c>
      <c r="D36" s="17">
        <v>0.26252460987038578</v>
      </c>
      <c r="E36" s="17">
        <v>0.50404725095114078</v>
      </c>
      <c r="F36" s="17">
        <v>0.75607087642671111</v>
      </c>
      <c r="G36" s="17">
        <v>0.89608400169091695</v>
      </c>
      <c r="H36" s="17">
        <v>1.344126002536375</v>
      </c>
    </row>
    <row r="37" spans="2:8">
      <c r="B37" s="21">
        <v>2.9</v>
      </c>
      <c r="C37" s="22">
        <v>0.21629613833918682</v>
      </c>
      <c r="D37" s="17">
        <v>0.25347203711623456</v>
      </c>
      <c r="E37" s="17">
        <v>0.48666631126317045</v>
      </c>
      <c r="F37" s="17">
        <v>0.72999946689475548</v>
      </c>
      <c r="G37" s="17">
        <v>0.86518455335674727</v>
      </c>
      <c r="H37" s="17">
        <v>1.2977768300351209</v>
      </c>
    </row>
    <row r="38" spans="2:8">
      <c r="B38" s="21">
        <v>3</v>
      </c>
      <c r="C38" s="22">
        <v>0.20908626706121394</v>
      </c>
      <c r="D38" s="17">
        <v>0.24502296921236008</v>
      </c>
      <c r="E38" s="17">
        <v>0.47044410088773136</v>
      </c>
      <c r="F38" s="17">
        <v>0.70566615133159705</v>
      </c>
      <c r="G38" s="17">
        <v>0.83634506824485577</v>
      </c>
      <c r="H38" s="17">
        <v>1.2545176023672835</v>
      </c>
    </row>
    <row r="39" spans="2:8">
      <c r="B39" s="21">
        <v>3.1</v>
      </c>
      <c r="C39" s="22"/>
      <c r="D39" s="17"/>
      <c r="E39" s="17">
        <v>0.45526848473006265</v>
      </c>
      <c r="F39" s="17">
        <v>0.68290272709509392</v>
      </c>
      <c r="G39" s="17">
        <v>0.80936619507566687</v>
      </c>
      <c r="H39" s="17">
        <v>1.2140492926135</v>
      </c>
    </row>
    <row r="40" spans="2:8">
      <c r="B40" s="21">
        <v>3.2</v>
      </c>
      <c r="C40" s="22"/>
      <c r="D40" s="17"/>
      <c r="E40" s="17">
        <v>0.44104134458224814</v>
      </c>
      <c r="F40" s="17">
        <v>0.66156201687337224</v>
      </c>
      <c r="G40" s="17">
        <v>0.78407350147955224</v>
      </c>
      <c r="H40" s="17">
        <v>1.1761102522193283</v>
      </c>
    </row>
    <row r="41" spans="2:8">
      <c r="B41" s="21">
        <v>3.3</v>
      </c>
      <c r="C41" s="22"/>
      <c r="D41" s="17"/>
      <c r="E41" s="17">
        <v>0.42767645535248311</v>
      </c>
      <c r="F41" s="17">
        <v>0.64151468302872461</v>
      </c>
      <c r="G41" s="17">
        <v>0.76031369840441443</v>
      </c>
      <c r="H41" s="17">
        <v>1.1404705476066215</v>
      </c>
    </row>
    <row r="42" spans="2:8">
      <c r="B42" s="21">
        <v>3.4</v>
      </c>
      <c r="C42" s="22"/>
      <c r="D42" s="17"/>
      <c r="E42" s="17">
        <v>0.41509773607741007</v>
      </c>
      <c r="F42" s="17">
        <v>0.62264660411611505</v>
      </c>
      <c r="G42" s="17">
        <v>0.73795153080428444</v>
      </c>
      <c r="H42" s="17">
        <v>1.1069272962064267</v>
      </c>
    </row>
    <row r="43" spans="2:8">
      <c r="B43" s="21">
        <v>3.5</v>
      </c>
      <c r="C43" s="22"/>
      <c r="D43" s="17"/>
      <c r="E43" s="17">
        <v>0.40323780076091259</v>
      </c>
      <c r="F43" s="17">
        <v>0.60485670114136891</v>
      </c>
      <c r="G43" s="17">
        <v>0.71686720135273341</v>
      </c>
      <c r="H43" s="17">
        <v>1.0753008020291002</v>
      </c>
    </row>
    <row r="44" spans="2:8">
      <c r="B44" s="21">
        <v>3.6</v>
      </c>
      <c r="C44" s="22"/>
      <c r="D44" s="17"/>
      <c r="E44" s="17">
        <v>0.39203675073977617</v>
      </c>
      <c r="F44" s="17">
        <v>0.58805512610966415</v>
      </c>
      <c r="G44" s="17">
        <v>0.6969542235373799</v>
      </c>
      <c r="H44" s="17">
        <v>1.0454313353060696</v>
      </c>
    </row>
    <row r="45" spans="2:8">
      <c r="B45" s="21">
        <v>3.7</v>
      </c>
      <c r="C45" s="22"/>
      <c r="D45" s="17"/>
      <c r="E45" s="17">
        <v>0.38144116288194441</v>
      </c>
      <c r="F45" s="17">
        <v>0.57216174432291655</v>
      </c>
      <c r="G45" s="17">
        <v>0.67811762290123434</v>
      </c>
      <c r="H45" s="17">
        <v>1.0171764343518515</v>
      </c>
    </row>
    <row r="46" spans="2:8">
      <c r="B46" s="21">
        <v>3.8</v>
      </c>
      <c r="C46" s="22"/>
      <c r="D46" s="17"/>
      <c r="E46" s="17">
        <v>0.37140323754294585</v>
      </c>
      <c r="F46" s="17">
        <v>0.55710485631441875</v>
      </c>
      <c r="G46" s="17">
        <v>0.66027242229857031</v>
      </c>
      <c r="H46" s="17">
        <v>0.99040863344785535</v>
      </c>
    </row>
    <row r="47" spans="2:8">
      <c r="B47" s="21">
        <v>3.9</v>
      </c>
      <c r="C47" s="22"/>
      <c r="D47" s="17"/>
      <c r="E47" s="17">
        <v>0.3618800776059472</v>
      </c>
      <c r="F47" s="17">
        <v>0.54282011640892081</v>
      </c>
      <c r="G47" s="17">
        <v>0.64334236018835056</v>
      </c>
      <c r="H47" s="17">
        <v>0.96501354028252573</v>
      </c>
    </row>
    <row r="48" spans="2:8">
      <c r="B48" s="21">
        <v>4</v>
      </c>
      <c r="C48" s="22"/>
      <c r="D48" s="17"/>
      <c r="E48" s="17">
        <v>0.35283307566579852</v>
      </c>
      <c r="F48" s="17">
        <v>0.52924961349869781</v>
      </c>
      <c r="G48" s="17">
        <v>0.62725880118364186</v>
      </c>
      <c r="H48" s="17">
        <v>0.94088820177546262</v>
      </c>
    </row>
    <row r="49" spans="2:8">
      <c r="B49" s="21">
        <v>4.0999999999999996</v>
      </c>
      <c r="C49" s="22"/>
      <c r="D49" s="17"/>
      <c r="E49" s="17"/>
      <c r="F49" s="17">
        <v>0.51634108634019305</v>
      </c>
      <c r="G49" s="17">
        <v>0.61195980603282141</v>
      </c>
      <c r="H49" s="17">
        <v>0.91793970904923194</v>
      </c>
    </row>
    <row r="50" spans="2:8">
      <c r="B50" s="21">
        <v>4.2</v>
      </c>
      <c r="C50" s="22"/>
      <c r="D50" s="17"/>
      <c r="E50" s="17"/>
      <c r="F50" s="17">
        <v>0.50404725095114078</v>
      </c>
      <c r="G50" s="17">
        <v>0.59738933446061127</v>
      </c>
      <c r="H50" s="17">
        <v>0.89608400169091673</v>
      </c>
    </row>
    <row r="51" spans="2:8">
      <c r="B51" s="21">
        <v>4.3</v>
      </c>
      <c r="C51" s="22"/>
      <c r="D51" s="17"/>
      <c r="E51" s="17"/>
      <c r="F51" s="17">
        <v>0.49232522185925376</v>
      </c>
      <c r="G51" s="17">
        <v>0.58349655924059707</v>
      </c>
      <c r="H51" s="17">
        <v>0.87524483886089555</v>
      </c>
    </row>
    <row r="52" spans="2:8">
      <c r="B52" s="21">
        <v>4.4000000000000004</v>
      </c>
      <c r="C52" s="22"/>
      <c r="D52" s="17"/>
      <c r="E52" s="17"/>
      <c r="F52" s="17">
        <v>0.48113601227154346</v>
      </c>
      <c r="G52" s="17">
        <v>0.57023527380331074</v>
      </c>
      <c r="H52" s="17">
        <v>0.855352910704966</v>
      </c>
    </row>
    <row r="53" spans="2:8">
      <c r="B53" s="21">
        <v>4.5</v>
      </c>
      <c r="C53" s="22"/>
      <c r="D53" s="17"/>
      <c r="E53" s="17"/>
      <c r="F53" s="17">
        <v>0.47044410088773136</v>
      </c>
      <c r="G53" s="17">
        <v>0.55756337882990392</v>
      </c>
      <c r="H53" s="17">
        <v>0.83634506824485566</v>
      </c>
    </row>
    <row r="54" spans="2:8">
      <c r="B54" s="21">
        <v>4.5999999999999996</v>
      </c>
      <c r="C54" s="22"/>
      <c r="D54" s="17"/>
      <c r="E54" s="17"/>
      <c r="F54" s="17"/>
      <c r="G54" s="17"/>
      <c r="H54" s="17">
        <v>0.81816365371779354</v>
      </c>
    </row>
    <row r="55" spans="2:8">
      <c r="B55" s="21">
        <v>4.7</v>
      </c>
      <c r="C55" s="22"/>
      <c r="D55" s="17"/>
      <c r="E55" s="17"/>
      <c r="F55" s="17"/>
      <c r="G55" s="17"/>
      <c r="H55" s="17">
        <v>0.80075591640464905</v>
      </c>
    </row>
    <row r="56" spans="2:8">
      <c r="B56" s="21">
        <v>4.8</v>
      </c>
      <c r="C56" s="22"/>
      <c r="D56" s="17"/>
      <c r="E56" s="17"/>
      <c r="F56" s="17"/>
      <c r="G56" s="17"/>
      <c r="H56" s="17">
        <v>0.78407350147955224</v>
      </c>
    </row>
    <row r="57" spans="2:8">
      <c r="B57" s="21">
        <v>4.9000000000000004</v>
      </c>
      <c r="C57" s="22"/>
      <c r="D57" s="17"/>
      <c r="E57" s="17"/>
      <c r="F57" s="17"/>
      <c r="G57" s="17"/>
      <c r="H57" s="17">
        <v>0.76807200144935717</v>
      </c>
    </row>
    <row r="58" spans="2:8">
      <c r="B58" s="21">
        <v>5</v>
      </c>
      <c r="C58" s="22"/>
      <c r="D58" s="17"/>
      <c r="E58" s="17"/>
      <c r="F58" s="17"/>
      <c r="G58" s="17"/>
      <c r="H58" s="17">
        <v>0.75271056142037007</v>
      </c>
    </row>
    <row r="59" spans="2:8">
      <c r="B59" s="21">
        <v>5.0999999999999996</v>
      </c>
      <c r="C59" s="22"/>
      <c r="D59" s="17"/>
      <c r="E59" s="17"/>
      <c r="F59" s="17"/>
      <c r="G59" s="17"/>
      <c r="H59" s="17"/>
    </row>
    <row r="60" spans="2:8">
      <c r="B60" s="21">
        <v>5.2</v>
      </c>
      <c r="C60" s="22"/>
      <c r="D60" s="17"/>
      <c r="E60" s="17"/>
      <c r="F60" s="17"/>
      <c r="G60" s="17"/>
      <c r="H60" s="17"/>
    </row>
    <row r="61" spans="2:8">
      <c r="B61" s="21">
        <v>5.3</v>
      </c>
      <c r="C61" s="22"/>
      <c r="D61" s="17"/>
      <c r="E61" s="17"/>
      <c r="F61" s="17"/>
      <c r="G61" s="17"/>
      <c r="H61" s="17"/>
    </row>
    <row r="62" spans="2:8">
      <c r="B62" s="21">
        <v>5.4</v>
      </c>
      <c r="C62" s="22"/>
      <c r="D62" s="17"/>
      <c r="E62" s="17"/>
      <c r="F62" s="17"/>
      <c r="G62" s="17"/>
      <c r="H62" s="17"/>
    </row>
    <row r="63" spans="2:8">
      <c r="B63" s="21">
        <v>5.5</v>
      </c>
      <c r="C63" s="22"/>
      <c r="D63" s="17"/>
      <c r="E63" s="17"/>
      <c r="F63" s="17"/>
      <c r="G63" s="17"/>
      <c r="H63" s="17"/>
    </row>
    <row r="64" spans="2:8">
      <c r="B64" s="21">
        <v>5.6</v>
      </c>
      <c r="C64" s="22"/>
      <c r="D64" s="17"/>
      <c r="E64" s="17"/>
      <c r="F64" s="17"/>
      <c r="G64" s="17"/>
      <c r="H64" s="17"/>
    </row>
    <row r="65" spans="2:8">
      <c r="B65" s="21">
        <v>5.7</v>
      </c>
      <c r="C65" s="22"/>
      <c r="D65" s="17"/>
      <c r="E65" s="17"/>
      <c r="F65" s="17"/>
      <c r="G65" s="17"/>
      <c r="H65" s="17"/>
    </row>
    <row r="66" spans="2:8">
      <c r="B66" s="21">
        <v>5.8</v>
      </c>
      <c r="C66" s="22"/>
      <c r="D66" s="17"/>
      <c r="E66" s="17"/>
      <c r="F66" s="17"/>
      <c r="G66" s="17"/>
      <c r="H66" s="17"/>
    </row>
    <row r="67" spans="2:8">
      <c r="B67" s="21">
        <v>5.9</v>
      </c>
      <c r="C67" s="22"/>
      <c r="D67" s="17"/>
      <c r="E67" s="17"/>
      <c r="F67" s="17"/>
      <c r="G67" s="17"/>
      <c r="H67" s="17"/>
    </row>
    <row r="68" spans="2:8">
      <c r="B68" s="21">
        <v>6</v>
      </c>
      <c r="C68" s="22"/>
      <c r="D68" s="17"/>
      <c r="E68" s="17"/>
      <c r="F68" s="17"/>
      <c r="G68" s="17"/>
      <c r="H68" s="17"/>
    </row>
    <row r="69" spans="2:8">
      <c r="B69" s="21">
        <v>6.1</v>
      </c>
      <c r="C69" s="22"/>
      <c r="D69" s="17"/>
      <c r="E69" s="17"/>
      <c r="F69" s="17"/>
      <c r="G69" s="17"/>
      <c r="H69" s="17"/>
    </row>
    <row r="70" spans="2:8">
      <c r="B70" s="21">
        <v>6.2</v>
      </c>
      <c r="C70" s="22"/>
      <c r="D70" s="17"/>
      <c r="E70" s="17"/>
      <c r="F70" s="17"/>
      <c r="G70" s="17"/>
      <c r="H70" s="17"/>
    </row>
    <row r="71" spans="2:8">
      <c r="B71" s="21">
        <v>6.3</v>
      </c>
      <c r="C71" s="22"/>
      <c r="D71" s="17"/>
      <c r="E71" s="17"/>
      <c r="F71" s="17"/>
      <c r="G71" s="17"/>
      <c r="H71" s="17"/>
    </row>
    <row r="72" spans="2:8">
      <c r="B72" s="21">
        <v>6.4</v>
      </c>
      <c r="C72" s="22"/>
      <c r="D72" s="17"/>
      <c r="E72" s="17"/>
      <c r="F72" s="17"/>
      <c r="G72" s="17"/>
      <c r="H72" s="17"/>
    </row>
    <row r="73" spans="2:8">
      <c r="B73" s="21">
        <v>6.5</v>
      </c>
      <c r="C73" s="22"/>
      <c r="D73" s="17"/>
      <c r="E73" s="17"/>
      <c r="F73" s="17"/>
      <c r="G73" s="17"/>
      <c r="H73" s="17"/>
    </row>
    <row r="74" spans="2:8">
      <c r="B74" s="21">
        <v>6.6</v>
      </c>
      <c r="C74" s="22"/>
      <c r="D74" s="17"/>
      <c r="E74" s="17"/>
      <c r="F74" s="17"/>
      <c r="G74" s="17"/>
      <c r="H74" s="17"/>
    </row>
    <row r="75" spans="2:8">
      <c r="B75" s="21">
        <v>6.7</v>
      </c>
      <c r="C75" s="22"/>
      <c r="D75" s="17"/>
      <c r="E75" s="17"/>
      <c r="F75" s="17"/>
      <c r="G75" s="17"/>
      <c r="H75" s="17"/>
    </row>
    <row r="76" spans="2:8">
      <c r="B76" s="21">
        <v>6.8</v>
      </c>
      <c r="C76" s="22"/>
      <c r="D76" s="17"/>
      <c r="E76" s="17"/>
      <c r="F76" s="17"/>
      <c r="G76" s="17"/>
      <c r="H76" s="17"/>
    </row>
    <row r="77" spans="2:8">
      <c r="B77" s="21">
        <v>6.9</v>
      </c>
      <c r="C77" s="22"/>
      <c r="D77" s="17"/>
      <c r="E77" s="17"/>
      <c r="F77" s="17"/>
      <c r="G77" s="17"/>
      <c r="H77" s="17"/>
    </row>
    <row r="78" spans="2:8">
      <c r="B78" s="21">
        <v>7</v>
      </c>
      <c r="C78" s="22"/>
      <c r="D78" s="17"/>
      <c r="E78" s="17"/>
      <c r="F78" s="17"/>
      <c r="G78" s="17"/>
      <c r="H78" s="17"/>
    </row>
    <row r="79" spans="2:8">
      <c r="B79" s="21">
        <v>7.1</v>
      </c>
      <c r="C79" s="22"/>
      <c r="D79" s="17"/>
      <c r="E79" s="17"/>
      <c r="F79" s="17"/>
      <c r="G79" s="17"/>
      <c r="H79" s="17"/>
    </row>
    <row r="80" spans="2:8">
      <c r="B80" s="21">
        <v>7.2</v>
      </c>
      <c r="C80" s="22"/>
      <c r="D80" s="17"/>
      <c r="E80" s="17"/>
      <c r="F80" s="17"/>
      <c r="G80" s="17"/>
      <c r="H80" s="17"/>
    </row>
    <row r="81" spans="2:8">
      <c r="B81" s="21">
        <v>7.3</v>
      </c>
      <c r="C81" s="22"/>
      <c r="D81" s="17"/>
      <c r="E81" s="17"/>
      <c r="F81" s="17"/>
      <c r="G81" s="17"/>
      <c r="H81" s="17"/>
    </row>
    <row r="82" spans="2:8">
      <c r="B82" s="21">
        <v>7.4</v>
      </c>
      <c r="C82" s="22"/>
      <c r="D82" s="17"/>
      <c r="E82" s="17"/>
      <c r="F82" s="17"/>
      <c r="G82" s="17"/>
      <c r="H82" s="17"/>
    </row>
    <row r="83" spans="2:8">
      <c r="B83" s="21">
        <v>7.5</v>
      </c>
      <c r="C83" s="22"/>
      <c r="D83" s="17"/>
      <c r="E83" s="17"/>
      <c r="F83" s="17"/>
      <c r="G83" s="17"/>
      <c r="H83" s="17"/>
    </row>
    <row r="84" spans="2:8">
      <c r="B84" s="21">
        <v>7.6</v>
      </c>
      <c r="C84" s="22"/>
      <c r="D84" s="17"/>
      <c r="E84" s="17"/>
      <c r="F84" s="17"/>
      <c r="G84" s="17"/>
      <c r="H84" s="17"/>
    </row>
    <row r="85" spans="2:8">
      <c r="B85" s="21">
        <v>7.7</v>
      </c>
      <c r="C85" s="22"/>
      <c r="D85" s="17"/>
      <c r="E85" s="17"/>
      <c r="F85" s="17"/>
      <c r="G85" s="17"/>
      <c r="H85" s="17"/>
    </row>
    <row r="86" spans="2:8">
      <c r="B86" s="21">
        <v>7.8</v>
      </c>
      <c r="C86" s="22"/>
      <c r="D86" s="17"/>
      <c r="E86" s="17"/>
      <c r="F86" s="17"/>
      <c r="G86" s="17"/>
      <c r="H86" s="17"/>
    </row>
    <row r="87" spans="2:8">
      <c r="B87" s="21">
        <v>7.9</v>
      </c>
      <c r="C87" s="22"/>
      <c r="D87" s="17"/>
      <c r="E87" s="17"/>
      <c r="F87" s="17"/>
      <c r="G87" s="17"/>
      <c r="H87" s="17"/>
    </row>
    <row r="88" spans="2:8">
      <c r="B88" s="23">
        <v>8</v>
      </c>
      <c r="C88" s="22"/>
      <c r="D88" s="17"/>
      <c r="E88" s="17"/>
      <c r="F88" s="17"/>
      <c r="G88" s="17"/>
      <c r="H88" s="17"/>
    </row>
  </sheetData>
  <mergeCells count="1">
    <mergeCell ref="C4:H4"/>
  </mergeCells>
  <phoneticPr fontId="2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I89"/>
  <sheetViews>
    <sheetView topLeftCell="A37" workbookViewId="0">
      <selection activeCell="D63" sqref="D63"/>
    </sheetView>
  </sheetViews>
  <sheetFormatPr defaultRowHeight="12.75"/>
  <cols>
    <col min="2" max="2" width="10.42578125" customWidth="1"/>
    <col min="3" max="5" width="25.7109375" customWidth="1"/>
    <col min="6" max="8" width="26.85546875" customWidth="1"/>
    <col min="9" max="11" width="25.7109375" bestFit="1" customWidth="1"/>
    <col min="12" max="14" width="26.85546875" bestFit="1" customWidth="1"/>
  </cols>
  <sheetData>
    <row r="1" spans="1:9" ht="18.75">
      <c r="A1" s="12" t="s">
        <v>10</v>
      </c>
      <c r="B1" s="11"/>
    </row>
    <row r="2" spans="1:9">
      <c r="B2" s="11"/>
    </row>
    <row r="3" spans="1:9" s="13" customFormat="1" ht="15.75">
      <c r="A3" s="13" t="s">
        <v>25</v>
      </c>
      <c r="B3" s="24"/>
    </row>
    <row r="4" spans="1:9" s="13" customFormat="1" ht="16.5" thickBot="1">
      <c r="C4" s="113" t="s">
        <v>120</v>
      </c>
      <c r="D4" s="113" t="s">
        <v>121</v>
      </c>
      <c r="E4" s="16" t="s">
        <v>26</v>
      </c>
      <c r="F4" s="16" t="s">
        <v>27</v>
      </c>
      <c r="G4" s="16" t="s">
        <v>28</v>
      </c>
    </row>
    <row r="5" spans="1:9" s="13" customFormat="1" ht="17.25" thickTop="1" thickBot="1">
      <c r="C5" s="236" t="s">
        <v>12</v>
      </c>
      <c r="D5" s="237"/>
      <c r="E5" s="237"/>
      <c r="F5" s="237"/>
      <c r="G5" s="237"/>
      <c r="H5" s="238"/>
    </row>
    <row r="6" spans="1:9" ht="13.5" thickTop="1">
      <c r="C6" s="114" t="s">
        <v>120</v>
      </c>
      <c r="D6" s="114" t="s">
        <v>121</v>
      </c>
      <c r="E6" s="25" t="s">
        <v>90</v>
      </c>
      <c r="F6" s="25" t="s">
        <v>91</v>
      </c>
      <c r="G6" s="25" t="s">
        <v>92</v>
      </c>
      <c r="H6" s="16"/>
      <c r="I6" s="46" t="s">
        <v>52</v>
      </c>
    </row>
    <row r="7" spans="1:9">
      <c r="B7" s="16" t="s">
        <v>19</v>
      </c>
      <c r="C7" s="16" t="s">
        <v>20</v>
      </c>
      <c r="D7" s="16">
        <v>0</v>
      </c>
      <c r="E7" s="16">
        <v>0</v>
      </c>
      <c r="F7" s="16">
        <v>0</v>
      </c>
      <c r="G7" s="16">
        <v>0</v>
      </c>
      <c r="H7" s="16"/>
    </row>
    <row r="8" spans="1:9">
      <c r="B8" s="18" t="s">
        <v>21</v>
      </c>
      <c r="C8" s="18" t="s">
        <v>29</v>
      </c>
      <c r="D8" s="18" t="s">
        <v>30</v>
      </c>
      <c r="E8" s="18" t="s">
        <v>30</v>
      </c>
      <c r="F8" s="18" t="s">
        <v>30</v>
      </c>
      <c r="G8" s="18" t="s">
        <v>30</v>
      </c>
      <c r="H8" s="18"/>
    </row>
    <row r="9" spans="1:9">
      <c r="B9" s="19" t="s">
        <v>23</v>
      </c>
      <c r="C9" s="19" t="s">
        <v>24</v>
      </c>
      <c r="D9" s="19" t="s">
        <v>31</v>
      </c>
      <c r="E9" s="19" t="s">
        <v>31</v>
      </c>
      <c r="F9" s="19" t="s">
        <v>31</v>
      </c>
      <c r="G9" s="19" t="s">
        <v>31</v>
      </c>
      <c r="H9" s="19"/>
    </row>
    <row r="10" spans="1:9">
      <c r="B10" s="26">
        <v>0.1</v>
      </c>
      <c r="C10" s="123">
        <v>1.0561666904446865</v>
      </c>
      <c r="D10" s="123">
        <v>1.9041625480782547</v>
      </c>
      <c r="E10" s="70">
        <v>3.0617658152179712</v>
      </c>
      <c r="F10" s="70">
        <v>4.5924609612495857</v>
      </c>
      <c r="G10" s="70">
        <v>6.3717940917446807</v>
      </c>
      <c r="H10" s="28"/>
    </row>
    <row r="11" spans="1:9">
      <c r="B11" s="21">
        <v>0.2</v>
      </c>
      <c r="C11" s="123">
        <v>1.0561666904446865</v>
      </c>
      <c r="D11" s="123">
        <v>1.9041625480782547</v>
      </c>
      <c r="E11" s="70">
        <v>3.0617658152179712</v>
      </c>
      <c r="F11" s="70">
        <v>4.5924609612495857</v>
      </c>
      <c r="G11" s="70">
        <v>6.3717940917446807</v>
      </c>
      <c r="H11" s="28"/>
    </row>
    <row r="12" spans="1:9">
      <c r="B12" s="21">
        <v>0.3</v>
      </c>
      <c r="C12" s="123">
        <v>1.0561666904446865</v>
      </c>
      <c r="D12" s="123">
        <v>1.9041625480782547</v>
      </c>
      <c r="E12" s="70">
        <v>3.0617658152179712</v>
      </c>
      <c r="F12" s="70">
        <v>4.5924609612495857</v>
      </c>
      <c r="G12" s="70">
        <v>6.3717940917446807</v>
      </c>
      <c r="H12" s="28"/>
    </row>
    <row r="13" spans="1:9">
      <c r="B13" s="21">
        <v>0.4</v>
      </c>
      <c r="C13" s="123">
        <v>1.0561666904446865</v>
      </c>
      <c r="D13" s="123">
        <v>1.9041625480782547</v>
      </c>
      <c r="E13" s="70">
        <v>3.0617658152179712</v>
      </c>
      <c r="F13" s="70">
        <v>4.5924609612495857</v>
      </c>
      <c r="G13" s="70">
        <v>6.3717940917446807</v>
      </c>
      <c r="H13" s="28"/>
    </row>
    <row r="14" spans="1:9">
      <c r="B14" s="21">
        <v>0.5</v>
      </c>
      <c r="C14" s="123">
        <v>1.0561666904446865</v>
      </c>
      <c r="D14" s="123">
        <v>1.8947090738853585</v>
      </c>
      <c r="E14" s="70">
        <v>3.0617658152179712</v>
      </c>
      <c r="F14" s="70">
        <v>4.5924609612495857</v>
      </c>
      <c r="G14" s="70">
        <v>6.3717940917446807</v>
      </c>
      <c r="H14" s="28"/>
    </row>
    <row r="15" spans="1:9">
      <c r="B15" s="21">
        <v>0.6</v>
      </c>
      <c r="C15" s="123">
        <v>1.0454919663352285</v>
      </c>
      <c r="D15" s="123">
        <v>1.8741914877792742</v>
      </c>
      <c r="E15" s="70">
        <v>3.0617658152179712</v>
      </c>
      <c r="F15" s="70">
        <v>4.5924609612495857</v>
      </c>
      <c r="G15" s="70">
        <v>6.3717940917446807</v>
      </c>
      <c r="H15" s="28"/>
    </row>
    <row r="16" spans="1:9">
      <c r="B16" s="21">
        <v>0.7</v>
      </c>
      <c r="C16" s="123">
        <v>1.0356907041616323</v>
      </c>
      <c r="D16" s="123">
        <v>1.8560993880459535</v>
      </c>
      <c r="E16" s="70">
        <v>3.0617658152179712</v>
      </c>
      <c r="F16" s="70">
        <v>4.5924609612495857</v>
      </c>
      <c r="G16" s="70">
        <v>6.3717940917446807</v>
      </c>
      <c r="H16" s="28"/>
    </row>
    <row r="17" spans="2:8">
      <c r="B17" s="21">
        <v>0.8</v>
      </c>
      <c r="C17" s="123">
        <v>1.026889733489458</v>
      </c>
      <c r="D17" s="123">
        <v>1.8398537212807125</v>
      </c>
      <c r="E17" s="70">
        <v>3.0474979047137722</v>
      </c>
      <c r="F17" s="70">
        <v>4.5924609612495857</v>
      </c>
      <c r="G17" s="70">
        <v>6.3717940917446807</v>
      </c>
      <c r="H17" s="28"/>
    </row>
    <row r="18" spans="2:8">
      <c r="B18" s="21">
        <v>0.9</v>
      </c>
      <c r="C18" s="123">
        <v>1.0188790693917902</v>
      </c>
      <c r="D18" s="123">
        <v>1.8250668773805898</v>
      </c>
      <c r="E18" s="70">
        <v>3.026385363582337</v>
      </c>
      <c r="F18" s="70">
        <v>4.5810297489038971</v>
      </c>
      <c r="G18" s="70">
        <v>6.3717940917446807</v>
      </c>
      <c r="H18" s="28"/>
    </row>
    <row r="19" spans="2:8">
      <c r="B19" s="21">
        <v>1</v>
      </c>
      <c r="C19" s="123">
        <v>1.011510650928799</v>
      </c>
      <c r="D19" s="123">
        <v>1.8114655514137767</v>
      </c>
      <c r="E19" s="70">
        <v>3.0069654957690304</v>
      </c>
      <c r="F19" s="70">
        <v>4.5530124415148148</v>
      </c>
      <c r="G19" s="70">
        <v>6.3717940917446807</v>
      </c>
      <c r="H19" s="28"/>
    </row>
    <row r="20" spans="2:8">
      <c r="B20" s="21">
        <v>1.1000000000000001</v>
      </c>
      <c r="C20" s="123">
        <v>1.0046758294669267</v>
      </c>
      <c r="D20" s="123">
        <v>1.7988491894230978</v>
      </c>
      <c r="E20" s="70">
        <v>2.9889519518879677</v>
      </c>
      <c r="F20" s="70">
        <v>4.5270240567876741</v>
      </c>
      <c r="G20" s="70">
        <v>6.3265728460471209</v>
      </c>
      <c r="H20" s="28"/>
    </row>
    <row r="21" spans="2:8">
      <c r="B21" s="21">
        <v>1.2</v>
      </c>
      <c r="C21" s="123">
        <v>0.93379471595441477</v>
      </c>
      <c r="D21" s="123">
        <v>1.7197167356130698</v>
      </c>
      <c r="E21" s="70">
        <v>2.9721278511889224</v>
      </c>
      <c r="F21" s="70">
        <v>4.5027516979147144</v>
      </c>
      <c r="G21" s="70">
        <v>6.2938983600219114</v>
      </c>
      <c r="H21" s="28"/>
    </row>
    <row r="22" spans="2:8">
      <c r="B22" s="21">
        <v>1.3</v>
      </c>
      <c r="C22" s="123">
        <v>0.86196435318869047</v>
      </c>
      <c r="D22" s="123">
        <v>1.5874308328736029</v>
      </c>
      <c r="E22" s="70">
        <v>2.956324648665523</v>
      </c>
      <c r="F22" s="70">
        <v>4.4799522027231635</v>
      </c>
      <c r="G22" s="70">
        <v>6.2632065846193949</v>
      </c>
      <c r="H22" s="28"/>
    </row>
    <row r="23" spans="2:8">
      <c r="B23" s="21">
        <v>1.4</v>
      </c>
      <c r="C23" s="123">
        <v>0.80039547081806983</v>
      </c>
      <c r="D23" s="123">
        <v>1.4740429162397741</v>
      </c>
      <c r="E23" s="70">
        <v>2.9414085386460895</v>
      </c>
      <c r="F23" s="70">
        <v>4.4584325279508432</v>
      </c>
      <c r="G23" s="70">
        <v>6.2342376526628671</v>
      </c>
      <c r="H23" s="28"/>
    </row>
    <row r="24" spans="2:8">
      <c r="B24" s="21">
        <v>1.5</v>
      </c>
      <c r="C24" s="120">
        <v>0.73540851121206119</v>
      </c>
      <c r="D24" s="120">
        <v>1.3757733884904557</v>
      </c>
      <c r="E24" s="28">
        <v>2.9056441163714246</v>
      </c>
      <c r="F24" s="28">
        <v>4.3269761716994957</v>
      </c>
      <c r="G24" s="28">
        <v>5.8629029782448141</v>
      </c>
      <c r="H24" s="28"/>
    </row>
    <row r="25" spans="2:8">
      <c r="B25" s="21">
        <v>1.6</v>
      </c>
      <c r="C25" s="120">
        <v>0.64635513680747569</v>
      </c>
      <c r="D25" s="120">
        <v>1.2897875517098023</v>
      </c>
      <c r="E25" s="28">
        <v>2.7240413590982104</v>
      </c>
      <c r="F25" s="28">
        <v>4.0565401609682761</v>
      </c>
      <c r="G25" s="28">
        <v>5.4964715421045129</v>
      </c>
      <c r="H25" s="28"/>
    </row>
    <row r="26" spans="2:8">
      <c r="B26" s="21">
        <v>1.7</v>
      </c>
      <c r="C26" s="120">
        <v>0.57254987897132792</v>
      </c>
      <c r="D26" s="120">
        <v>1.2139176957268729</v>
      </c>
      <c r="E26" s="28">
        <v>2.5638036320924336</v>
      </c>
      <c r="F26" s="28">
        <v>3.8179201514995547</v>
      </c>
      <c r="G26" s="28">
        <v>5.1731496866866014</v>
      </c>
      <c r="H26" s="28"/>
    </row>
    <row r="27" spans="2:8">
      <c r="B27" s="21">
        <v>1.8</v>
      </c>
      <c r="C27" s="120">
        <v>0.51070035500837574</v>
      </c>
      <c r="D27" s="120">
        <v>1.1464778237420465</v>
      </c>
      <c r="E27" s="28">
        <v>2.4213700969761871</v>
      </c>
      <c r="F27" s="28">
        <v>3.6058134764162455</v>
      </c>
      <c r="G27" s="28">
        <v>4.8857524818706786</v>
      </c>
      <c r="H27" s="28"/>
    </row>
    <row r="28" spans="2:8">
      <c r="B28" s="21">
        <v>1.9</v>
      </c>
      <c r="C28" s="120">
        <v>0.45835710532607693</v>
      </c>
      <c r="D28" s="120">
        <v>1.0767382830853633</v>
      </c>
      <c r="E28" s="28">
        <v>2.2939295655563883</v>
      </c>
      <c r="F28" s="28">
        <v>3.4160338197627595</v>
      </c>
      <c r="G28" s="28">
        <v>4.6286076144038004</v>
      </c>
      <c r="H28" s="28"/>
    </row>
    <row r="29" spans="2:8">
      <c r="B29" s="21">
        <v>2</v>
      </c>
      <c r="C29" s="120">
        <v>0.41366728755678445</v>
      </c>
      <c r="D29" s="120">
        <v>0.97175630048454031</v>
      </c>
      <c r="E29" s="28">
        <v>2.1792330872785688</v>
      </c>
      <c r="F29" s="28">
        <v>3.2452321287746213</v>
      </c>
      <c r="G29" s="28">
        <v>4.3971772336836104</v>
      </c>
      <c r="H29" s="28"/>
    </row>
    <row r="30" spans="2:8">
      <c r="B30" s="21">
        <v>2.1</v>
      </c>
      <c r="C30" s="120">
        <v>0.37520842408778626</v>
      </c>
      <c r="D30" s="120">
        <v>0.88141161041681659</v>
      </c>
      <c r="E30" s="28">
        <v>2.0754600831224463</v>
      </c>
      <c r="F30" s="28">
        <v>3.0906972654996396</v>
      </c>
      <c r="G30" s="28">
        <v>4.1877878416034386</v>
      </c>
      <c r="H30" s="28"/>
    </row>
    <row r="31" spans="2:8">
      <c r="B31" s="21">
        <v>2.2000000000000002</v>
      </c>
      <c r="C31" s="120">
        <v>0.34187379136924334</v>
      </c>
      <c r="D31" s="120">
        <v>0.80310438056573574</v>
      </c>
      <c r="E31" s="28">
        <v>1.9811209884350622</v>
      </c>
      <c r="F31" s="28">
        <v>2.9502110261587462</v>
      </c>
      <c r="G31" s="28">
        <v>3.9974338488032819</v>
      </c>
      <c r="H31" s="28"/>
    </row>
    <row r="32" spans="2:8">
      <c r="B32" s="21">
        <v>2.2999999999999998</v>
      </c>
      <c r="C32" s="120">
        <v>0.31279189985390121</v>
      </c>
      <c r="D32" s="120">
        <v>0.73478737276713824</v>
      </c>
      <c r="E32" s="28">
        <v>1.8636759201666118</v>
      </c>
      <c r="F32" s="28">
        <v>2.8219409815431495</v>
      </c>
      <c r="G32" s="28">
        <v>3.8236323771161835</v>
      </c>
      <c r="H32" s="28"/>
    </row>
    <row r="33" spans="2:8">
      <c r="B33" s="21">
        <v>2.4</v>
      </c>
      <c r="C33" s="120">
        <v>0.28726894969221139</v>
      </c>
      <c r="D33" s="120">
        <v>0.67483076422537513</v>
      </c>
      <c r="E33" s="28">
        <v>1.7116051419585723</v>
      </c>
      <c r="F33" s="28">
        <v>2.7043601073121848</v>
      </c>
      <c r="G33" s="28">
        <v>3.6643143614030094</v>
      </c>
      <c r="H33" s="28"/>
    </row>
    <row r="34" spans="2:8">
      <c r="B34" s="21">
        <v>2.5</v>
      </c>
      <c r="C34" s="120">
        <v>0.26474706403634202</v>
      </c>
      <c r="D34" s="120">
        <v>0.62192403231010573</v>
      </c>
      <c r="E34" s="28">
        <v>1.5774152988290202</v>
      </c>
      <c r="F34" s="28">
        <v>2.5961857030196973</v>
      </c>
      <c r="G34" s="28">
        <v>3.5177417869468885</v>
      </c>
      <c r="H34" s="28"/>
    </row>
    <row r="35" spans="2:8">
      <c r="B35" s="21">
        <v>2.6</v>
      </c>
      <c r="C35" s="120">
        <v>0.24477354293300851</v>
      </c>
      <c r="D35" s="120">
        <v>0.57500372809736111</v>
      </c>
      <c r="E35" s="28">
        <v>1.4584091150416236</v>
      </c>
      <c r="F35" s="28">
        <v>2.4890385209739612</v>
      </c>
      <c r="G35" s="28">
        <v>3.3824440259104693</v>
      </c>
      <c r="H35" s="28"/>
    </row>
    <row r="36" spans="2:8">
      <c r="B36" s="21">
        <v>2.7</v>
      </c>
      <c r="C36" s="120">
        <v>0.22697793555927812</v>
      </c>
      <c r="D36" s="120">
        <v>0.53319961617807421</v>
      </c>
      <c r="E36" s="28">
        <v>1.3523793714240571</v>
      </c>
      <c r="F36" s="28">
        <v>2.3080796161569244</v>
      </c>
      <c r="G36" s="28">
        <v>3.2571683212471187</v>
      </c>
      <c r="H36" s="28"/>
    </row>
    <row r="37" spans="2:8">
      <c r="B37" s="21">
        <v>2.8</v>
      </c>
      <c r="C37" s="120">
        <v>0.21105473854937978</v>
      </c>
      <c r="D37" s="120">
        <v>0.49579403085945933</v>
      </c>
      <c r="E37" s="28">
        <v>1.2575058185818082</v>
      </c>
      <c r="F37" s="28">
        <v>2.1461607655336707</v>
      </c>
      <c r="G37" s="28">
        <v>3.1408408812025792</v>
      </c>
      <c r="H37" s="28"/>
    </row>
    <row r="38" spans="2:8">
      <c r="B38" s="21">
        <v>2.9</v>
      </c>
      <c r="C38" s="120">
        <v>0.19675019622201395</v>
      </c>
      <c r="D38" s="120">
        <v>0.46219086824472794</v>
      </c>
      <c r="E38" s="28">
        <v>1.1722765300453482</v>
      </c>
      <c r="F38" s="28">
        <v>2.0007015935533858</v>
      </c>
      <c r="G38" s="28">
        <v>3.0298086517664737</v>
      </c>
      <c r="H38" s="28"/>
    </row>
    <row r="39" spans="2:8">
      <c r="B39" s="21">
        <v>3</v>
      </c>
      <c r="C39" s="120">
        <v>0.1838521278030153</v>
      </c>
      <c r="D39" s="120">
        <v>0.43189168910424014</v>
      </c>
      <c r="E39" s="28">
        <v>1.0954272908534863</v>
      </c>
      <c r="F39" s="28">
        <v>1.8695444890871087</v>
      </c>
      <c r="G39" s="28">
        <v>2.8311878623728934</v>
      </c>
      <c r="H39" s="28"/>
    </row>
    <row r="40" spans="2:8">
      <c r="B40" s="21">
        <v>3.1</v>
      </c>
      <c r="C40" s="120">
        <v>0.17218201355121099</v>
      </c>
      <c r="D40" s="120">
        <v>0.40447712819335713</v>
      </c>
      <c r="E40" s="28">
        <v>1.0258944451281349</v>
      </c>
      <c r="F40" s="28">
        <v>1.7508741312990614</v>
      </c>
      <c r="G40" s="28">
        <v>2.6514766661140525</v>
      </c>
      <c r="H40" s="28"/>
    </row>
    <row r="41" spans="2:8">
      <c r="B41" s="21">
        <v>3.2</v>
      </c>
      <c r="C41" s="120">
        <v>0.16158878420186892</v>
      </c>
      <c r="D41" s="120">
        <v>0.37959230487677353</v>
      </c>
      <c r="E41" s="28">
        <v>0.96277789235169697</v>
      </c>
      <c r="F41" s="28">
        <v>1.6431543361117167</v>
      </c>
      <c r="G41" s="28">
        <v>2.4883487071636763</v>
      </c>
      <c r="H41" s="28"/>
    </row>
    <row r="42" spans="2:8">
      <c r="B42" s="21">
        <v>3.3</v>
      </c>
      <c r="C42" s="120">
        <v>0.15194390727521925</v>
      </c>
      <c r="D42" s="120">
        <v>0.35693528025143811</v>
      </c>
      <c r="E42" s="28">
        <v>0.90531181062271593</v>
      </c>
      <c r="F42" s="28">
        <v>1.5450780901546355</v>
      </c>
      <c r="G42" s="28">
        <v>2.3398246796470197</v>
      </c>
      <c r="H42" s="28"/>
    </row>
    <row r="43" spans="2:8">
      <c r="B43" s="21">
        <v>3.4</v>
      </c>
      <c r="C43" s="120">
        <v>0.14313746974283198</v>
      </c>
      <c r="D43" s="120">
        <v>0.33624785483894132</v>
      </c>
      <c r="E43" s="28">
        <v>0.85284131640842353</v>
      </c>
      <c r="F43" s="28">
        <v>1.4555277164172991</v>
      </c>
      <c r="G43" s="28">
        <v>2.2042120035775121</v>
      </c>
      <c r="H43" s="28"/>
    </row>
    <row r="44" spans="2:8">
      <c r="B44" s="21">
        <v>3.5</v>
      </c>
      <c r="C44" s="120">
        <v>0.13507503267160309</v>
      </c>
      <c r="D44" s="120">
        <v>0.31730817975005399</v>
      </c>
      <c r="E44" s="28">
        <v>0.80480372389235721</v>
      </c>
      <c r="F44" s="28">
        <v>1.3735428899415489</v>
      </c>
      <c r="G44" s="28">
        <v>2.0800563886821259</v>
      </c>
      <c r="H44" s="28"/>
    </row>
    <row r="45" spans="2:8">
      <c r="B45" s="21">
        <v>3.6</v>
      </c>
      <c r="C45" s="120">
        <v>0.12767508875209393</v>
      </c>
      <c r="D45" s="120">
        <v>0.29992478410016676</v>
      </c>
      <c r="E45" s="28">
        <v>0.76071339642603208</v>
      </c>
      <c r="F45" s="28">
        <v>1.2982947840882699</v>
      </c>
      <c r="G45" s="28">
        <v>1.9661026822033982</v>
      </c>
      <c r="H45" s="28"/>
    </row>
    <row r="46" spans="2:8">
      <c r="B46" s="21">
        <v>3.7</v>
      </c>
      <c r="C46" s="120">
        <v>0.12086699417290997</v>
      </c>
      <c r="D46" s="120">
        <v>0.28393171672302131</v>
      </c>
      <c r="E46" s="28">
        <v>0.72014942422800421</v>
      </c>
      <c r="F46" s="28">
        <v>1.2290650403056231</v>
      </c>
      <c r="G46" s="28">
        <v>1.8612630212823991</v>
      </c>
      <c r="H46" s="28"/>
    </row>
    <row r="47" spans="2:8">
      <c r="B47" s="21">
        <v>3.8</v>
      </c>
      <c r="C47" s="120">
        <v>0.11458927633151923</v>
      </c>
      <c r="D47" s="120">
        <v>0.26918457077134084</v>
      </c>
      <c r="E47" s="28">
        <v>0.682745541390677</v>
      </c>
      <c r="F47" s="28">
        <v>1.1652285596803309</v>
      </c>
      <c r="G47" s="28">
        <v>1.7645907729470944</v>
      </c>
      <c r="H47" s="28"/>
    </row>
    <row r="48" spans="2:8">
      <c r="B48" s="21">
        <v>3.9</v>
      </c>
      <c r="C48" s="120">
        <v>0.10878824130355935</v>
      </c>
      <c r="D48" s="120">
        <v>0.25555721248771601</v>
      </c>
      <c r="E48" s="28">
        <v>0.6481818289073884</v>
      </c>
      <c r="F48" s="28">
        <v>1.1062393426550938</v>
      </c>
      <c r="G48" s="28">
        <v>1.6752590901614755</v>
      </c>
      <c r="H48" s="28"/>
    </row>
    <row r="49" spans="2:8">
      <c r="B49" s="21">
        <v>4</v>
      </c>
      <c r="C49" s="120">
        <v>0.10341682188919611</v>
      </c>
      <c r="D49" s="120">
        <v>0.24293907512113508</v>
      </c>
      <c r="E49" s="28">
        <v>0.61617785110508605</v>
      </c>
      <c r="F49" s="28">
        <v>1.0516187751114987</v>
      </c>
      <c r="G49" s="28">
        <v>1.5925431725847528</v>
      </c>
      <c r="H49" s="28"/>
    </row>
    <row r="50" spans="2:8">
      <c r="B50" s="21">
        <v>4.0999999999999996</v>
      </c>
      <c r="C50" s="120">
        <v>9.8433619882637574E-2</v>
      </c>
      <c r="D50" s="120">
        <v>0.23123290909804647</v>
      </c>
      <c r="E50" s="28">
        <v>0.58648694929692902</v>
      </c>
      <c r="F50" s="28">
        <v>1.0009458894577024</v>
      </c>
      <c r="G50" s="28">
        <v>1.5158055182246308</v>
      </c>
      <c r="H50" s="28"/>
    </row>
    <row r="51" spans="2:8">
      <c r="B51" s="21">
        <v>4.2</v>
      </c>
      <c r="C51" s="120">
        <v>9.3802106021946566E-2</v>
      </c>
      <c r="D51" s="120">
        <v>0.22035290260420415</v>
      </c>
      <c r="E51" s="28">
        <v>0.55889147492524804</v>
      </c>
      <c r="F51" s="28">
        <v>0.95384922912607584</v>
      </c>
      <c r="G51" s="28">
        <v>1.4444836032514765</v>
      </c>
      <c r="H51" s="28"/>
    </row>
    <row r="52" spans="2:8">
      <c r="B52" s="21">
        <v>4.3</v>
      </c>
      <c r="C52" s="120">
        <v>8.9489948633160482E-2</v>
      </c>
      <c r="D52" s="120">
        <v>0.2102231044855685</v>
      </c>
      <c r="E52" s="28">
        <v>0.53319878949060984</v>
      </c>
      <c r="F52" s="28">
        <v>0.91000002172979877</v>
      </c>
      <c r="G52" s="28">
        <v>1.3780795436103863</v>
      </c>
      <c r="H52" s="28"/>
    </row>
    <row r="53" spans="2:8">
      <c r="B53" s="21">
        <v>4.4000000000000004</v>
      </c>
      <c r="C53" s="120">
        <v>8.5468447842310835E-2</v>
      </c>
      <c r="D53" s="120">
        <v>0.20077609514143394</v>
      </c>
      <c r="E53" s="28">
        <v>0.5092378934752777</v>
      </c>
      <c r="F53" s="28">
        <v>0.86910642571198238</v>
      </c>
      <c r="G53" s="28">
        <v>1.3161513823014483</v>
      </c>
      <c r="H53" s="28"/>
    </row>
    <row r="54" spans="2:8">
      <c r="B54" s="21">
        <v>4.5</v>
      </c>
      <c r="C54" s="120">
        <v>8.1712056801340124E-2</v>
      </c>
      <c r="D54" s="120">
        <v>0.1919518618241067</v>
      </c>
      <c r="E54" s="28">
        <v>0.48685657371266061</v>
      </c>
      <c r="F54" s="28">
        <v>0.83090866181649281</v>
      </c>
      <c r="G54" s="28">
        <v>1.2583057166101752</v>
      </c>
      <c r="H54" s="28"/>
    </row>
    <row r="55" spans="2:8">
      <c r="B55" s="21">
        <v>4.5999999999999996</v>
      </c>
      <c r="C55" s="120">
        <v>7.8197974963475303E-2</v>
      </c>
      <c r="D55" s="120">
        <v>0.18369684319178456</v>
      </c>
      <c r="E55" s="28">
        <v>0.46591898004165294</v>
      </c>
      <c r="F55" s="28">
        <v>0.79517487721096303</v>
      </c>
      <c r="G55" s="28">
        <v>1.204191434846694</v>
      </c>
      <c r="H55" s="28"/>
    </row>
    <row r="56" spans="2:8">
      <c r="B56" s="21">
        <v>4.7</v>
      </c>
      <c r="C56" s="120">
        <v>7.4905801277824258E-2</v>
      </c>
      <c r="D56" s="120">
        <v>0.17596311461920153</v>
      </c>
      <c r="E56" s="28">
        <v>0.44630355897154261</v>
      </c>
      <c r="F56" s="28">
        <v>0.76169761891281029</v>
      </c>
      <c r="G56" s="28">
        <v>1.1534943757970142</v>
      </c>
      <c r="H56" s="28"/>
    </row>
    <row r="57" spans="2:8">
      <c r="B57" s="21">
        <v>4.8</v>
      </c>
      <c r="C57" s="120">
        <v>7.1817237423052849E-2</v>
      </c>
      <c r="D57" s="120">
        <v>0.16870769105634378</v>
      </c>
      <c r="E57" s="28">
        <v>0.42790128548964307</v>
      </c>
      <c r="F57" s="28">
        <v>0.73029081604965185</v>
      </c>
      <c r="G57" s="28">
        <v>1.1059327587394117</v>
      </c>
      <c r="H57" s="28"/>
    </row>
    <row r="58" spans="2:8">
      <c r="B58" s="21">
        <v>4.9000000000000004</v>
      </c>
      <c r="C58" s="120">
        <v>6.8915832995715839E-2</v>
      </c>
      <c r="D58" s="120">
        <v>0.1618919284439051</v>
      </c>
      <c r="E58" s="28">
        <v>0.41061414484303943</v>
      </c>
      <c r="F58" s="28">
        <v>0.70078718874568846</v>
      </c>
      <c r="G58" s="28">
        <v>1.061253259531697</v>
      </c>
      <c r="H58" s="28"/>
    </row>
    <row r="59" spans="2:8">
      <c r="B59" s="21">
        <v>5</v>
      </c>
      <c r="C59" s="120">
        <v>6.6186766009085504E-2</v>
      </c>
      <c r="D59" s="120">
        <v>0.15548100807752643</v>
      </c>
      <c r="E59" s="28">
        <v>0.39435382470725505</v>
      </c>
      <c r="F59" s="28">
        <v>0.67303601607135921</v>
      </c>
      <c r="G59" s="28">
        <v>1.0192276304542418</v>
      </c>
      <c r="H59" s="28"/>
    </row>
    <row r="60" spans="2:8">
      <c r="B60" s="21">
        <v>5.0999999999999996</v>
      </c>
      <c r="C60" s="28"/>
      <c r="D60" s="28"/>
      <c r="E60" s="28">
        <v>0.37754552121942192</v>
      </c>
      <c r="F60" s="28">
        <v>0.64434961084943088</v>
      </c>
      <c r="G60" s="28">
        <v>0.97578571037504036</v>
      </c>
      <c r="H60" s="28"/>
    </row>
    <row r="61" spans="2:8">
      <c r="B61" s="21">
        <v>5.2</v>
      </c>
      <c r="C61" s="28"/>
      <c r="D61" s="28"/>
      <c r="E61" s="28">
        <v>0.36173454201490868</v>
      </c>
      <c r="F61" s="28">
        <v>0.61736531961834629</v>
      </c>
      <c r="G61" s="28">
        <v>0.93492142591744676</v>
      </c>
      <c r="H61" s="28"/>
    </row>
    <row r="62" spans="2:8">
      <c r="B62" s="21">
        <v>5.3</v>
      </c>
      <c r="C62" s="28"/>
      <c r="D62" s="28"/>
      <c r="E62" s="28"/>
      <c r="F62" s="28">
        <v>0.59195343237149289</v>
      </c>
      <c r="G62" s="28">
        <v>0.89643834773811404</v>
      </c>
      <c r="H62" s="28"/>
    </row>
    <row r="63" spans="2:8">
      <c r="B63" s="21">
        <v>5.4</v>
      </c>
      <c r="C63" s="28"/>
      <c r="D63" s="28"/>
      <c r="E63" s="28"/>
      <c r="F63" s="28">
        <v>0.5679962739217207</v>
      </c>
      <c r="G63" s="28">
        <v>0.86015827170041614</v>
      </c>
      <c r="H63" s="28"/>
    </row>
    <row r="64" spans="2:8">
      <c r="B64" s="21">
        <v>5.5</v>
      </c>
      <c r="C64" s="28"/>
      <c r="D64" s="28"/>
      <c r="E64" s="28"/>
      <c r="F64" s="28">
        <v>0.54538689321971923</v>
      </c>
      <c r="G64" s="28">
        <v>0.82591923401347078</v>
      </c>
      <c r="H64" s="28"/>
    </row>
    <row r="65" spans="2:8">
      <c r="B65" s="21">
        <v>5.6</v>
      </c>
      <c r="C65" s="28"/>
      <c r="D65" s="28"/>
      <c r="E65" s="28"/>
      <c r="F65" s="28">
        <v>0.52402791589619879</v>
      </c>
      <c r="G65" s="28">
        <v>0.79357377355289804</v>
      </c>
      <c r="H65" s="28"/>
    </row>
    <row r="66" spans="2:8">
      <c r="B66" s="21">
        <v>5.7</v>
      </c>
      <c r="C66" s="28"/>
      <c r="D66" s="28"/>
      <c r="E66" s="28"/>
      <c r="F66" s="28">
        <v>0.50383053723274385</v>
      </c>
      <c r="G66" s="28">
        <v>0.76298740684298083</v>
      </c>
      <c r="H66" s="28"/>
    </row>
    <row r="67" spans="2:8">
      <c r="B67" s="21">
        <v>5.8</v>
      </c>
      <c r="C67" s="28"/>
      <c r="D67" s="28"/>
      <c r="E67" s="28"/>
      <c r="F67" s="28">
        <v>0.48471363628313202</v>
      </c>
      <c r="G67" s="28">
        <v>0.73403728650583178</v>
      </c>
      <c r="H67" s="28"/>
    </row>
    <row r="68" spans="2:8">
      <c r="B68" s="21">
        <v>5.9</v>
      </c>
      <c r="C68" s="28"/>
      <c r="D68" s="28"/>
      <c r="E68" s="28"/>
      <c r="F68" s="28">
        <v>0.46660299479148887</v>
      </c>
      <c r="G68" s="28">
        <v>0.70661101841206519</v>
      </c>
      <c r="H68" s="28"/>
    </row>
    <row r="69" spans="2:8">
      <c r="B69" s="21">
        <v>6</v>
      </c>
      <c r="C69" s="28"/>
      <c r="D69" s="28"/>
      <c r="E69" s="28"/>
      <c r="F69" s="28"/>
      <c r="G69" s="28">
        <v>0.68060561646262396</v>
      </c>
      <c r="H69" s="28"/>
    </row>
    <row r="70" spans="2:8">
      <c r="B70" s="21">
        <v>6.1</v>
      </c>
      <c r="C70" s="28"/>
      <c r="D70" s="28"/>
      <c r="E70" s="28"/>
      <c r="F70" s="28"/>
      <c r="G70" s="28">
        <v>0.65592657702436541</v>
      </c>
      <c r="H70" s="28"/>
    </row>
    <row r="71" spans="2:8">
      <c r="B71" s="21">
        <v>6.2</v>
      </c>
      <c r="C71" s="28"/>
      <c r="D71" s="28"/>
      <c r="E71" s="28"/>
      <c r="F71" s="28"/>
      <c r="G71" s="28">
        <v>0.63248705763887259</v>
      </c>
      <c r="H71" s="28"/>
    </row>
    <row r="72" spans="2:8">
      <c r="B72" s="21">
        <v>6.3</v>
      </c>
      <c r="C72" s="28"/>
      <c r="D72" s="28"/>
      <c r="E72" s="28"/>
      <c r="F72" s="28"/>
      <c r="G72" s="28">
        <v>0.61020714681090249</v>
      </c>
      <c r="H72" s="28"/>
    </row>
    <row r="73" spans="2:8">
      <c r="B73" s="21">
        <v>6.4</v>
      </c>
      <c r="C73" s="28"/>
      <c r="D73" s="28"/>
      <c r="E73" s="28"/>
      <c r="F73" s="28"/>
      <c r="G73" s="28">
        <v>0.58901321352989355</v>
      </c>
      <c r="H73" s="28"/>
    </row>
    <row r="74" spans="2:8">
      <c r="B74" s="21">
        <v>6.5</v>
      </c>
      <c r="C74" s="28"/>
      <c r="D74" s="28"/>
      <c r="E74" s="28"/>
      <c r="F74" s="28"/>
      <c r="G74" s="28">
        <v>0.56883732674226339</v>
      </c>
      <c r="H74" s="28"/>
    </row>
    <row r="75" spans="2:8">
      <c r="B75" s="21">
        <v>6.6</v>
      </c>
      <c r="C75" s="28"/>
      <c r="D75" s="28"/>
      <c r="E75" s="28"/>
      <c r="F75" s="28"/>
      <c r="G75" s="28">
        <v>0.54961673632069208</v>
      </c>
      <c r="H75" s="28"/>
    </row>
    <row r="76" spans="2:8">
      <c r="B76" s="21">
        <v>6.7</v>
      </c>
      <c r="C76" s="28"/>
      <c r="D76" s="28"/>
      <c r="E76" s="28"/>
      <c r="F76" s="28"/>
      <c r="G76" s="28"/>
      <c r="H76" s="28"/>
    </row>
    <row r="77" spans="2:8">
      <c r="B77" s="21">
        <v>6.8</v>
      </c>
      <c r="C77" s="28"/>
      <c r="D77" s="28"/>
      <c r="E77" s="28"/>
      <c r="F77" s="28"/>
      <c r="G77" s="28"/>
      <c r="H77" s="28"/>
    </row>
    <row r="78" spans="2:8">
      <c r="B78" s="21">
        <v>6.9</v>
      </c>
      <c r="C78" s="28"/>
      <c r="D78" s="28"/>
      <c r="E78" s="28"/>
      <c r="F78" s="28"/>
      <c r="G78" s="28"/>
      <c r="H78" s="28"/>
    </row>
    <row r="79" spans="2:8">
      <c r="B79" s="21">
        <v>7</v>
      </c>
      <c r="C79" s="28"/>
      <c r="D79" s="28"/>
      <c r="E79" s="28"/>
      <c r="F79" s="28"/>
      <c r="G79" s="28"/>
      <c r="H79" s="28"/>
    </row>
    <row r="80" spans="2:8">
      <c r="B80" s="21">
        <v>7.1</v>
      </c>
      <c r="C80" s="28"/>
      <c r="D80" s="28"/>
      <c r="E80" s="28"/>
      <c r="F80" s="28"/>
      <c r="G80" s="28"/>
      <c r="H80" s="28"/>
    </row>
    <row r="81" spans="2:8">
      <c r="B81" s="21">
        <v>7.2</v>
      </c>
      <c r="C81" s="28"/>
      <c r="D81" s="28"/>
      <c r="E81" s="28"/>
      <c r="F81" s="28"/>
      <c r="G81" s="28"/>
      <c r="H81" s="28"/>
    </row>
    <row r="82" spans="2:8">
      <c r="B82" s="21">
        <v>7.3</v>
      </c>
      <c r="C82" s="28"/>
      <c r="D82" s="28"/>
      <c r="E82" s="28"/>
      <c r="F82" s="28"/>
      <c r="G82" s="28"/>
      <c r="H82" s="28"/>
    </row>
    <row r="83" spans="2:8">
      <c r="B83" s="21">
        <v>7.4</v>
      </c>
      <c r="C83" s="28"/>
      <c r="D83" s="28"/>
      <c r="E83" s="28"/>
      <c r="F83" s="28"/>
      <c r="G83" s="28"/>
      <c r="H83" s="28"/>
    </row>
    <row r="84" spans="2:8">
      <c r="B84" s="21">
        <v>7.5</v>
      </c>
      <c r="C84" s="28"/>
      <c r="D84" s="28"/>
      <c r="E84" s="28"/>
      <c r="F84" s="28"/>
      <c r="G84" s="28"/>
      <c r="H84" s="28"/>
    </row>
    <row r="85" spans="2:8">
      <c r="B85" s="21">
        <v>7.6</v>
      </c>
      <c r="C85" s="28"/>
      <c r="D85" s="28"/>
      <c r="E85" s="28"/>
      <c r="F85" s="28"/>
      <c r="G85" s="28"/>
      <c r="H85" s="28"/>
    </row>
    <row r="86" spans="2:8">
      <c r="B86" s="21">
        <v>7.7</v>
      </c>
      <c r="C86" s="28"/>
      <c r="D86" s="28"/>
      <c r="E86" s="28"/>
      <c r="F86" s="28"/>
      <c r="G86" s="28"/>
      <c r="H86" s="28"/>
    </row>
    <row r="87" spans="2:8">
      <c r="B87" s="21">
        <v>7.8</v>
      </c>
      <c r="C87" s="28"/>
      <c r="D87" s="28"/>
      <c r="E87" s="28"/>
      <c r="F87" s="28"/>
      <c r="G87" s="28"/>
      <c r="H87" s="28"/>
    </row>
    <row r="88" spans="2:8">
      <c r="B88" s="21">
        <v>7.9</v>
      </c>
      <c r="C88" s="28"/>
      <c r="D88" s="28"/>
      <c r="E88" s="28"/>
      <c r="F88" s="28"/>
      <c r="G88" s="28"/>
      <c r="H88" s="28"/>
    </row>
    <row r="89" spans="2:8">
      <c r="B89" s="23">
        <v>8</v>
      </c>
      <c r="C89" s="29"/>
      <c r="D89" s="29"/>
      <c r="E89" s="29"/>
      <c r="F89" s="29"/>
      <c r="G89" s="29"/>
      <c r="H89" s="28"/>
    </row>
  </sheetData>
  <mergeCells count="1">
    <mergeCell ref="C5:H5"/>
  </mergeCells>
  <phoneticPr fontId="23" type="noConversion"/>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I89"/>
  <sheetViews>
    <sheetView topLeftCell="A19" workbookViewId="0">
      <selection activeCell="D14" sqref="D14"/>
    </sheetView>
  </sheetViews>
  <sheetFormatPr defaultRowHeight="12.75"/>
  <cols>
    <col min="2" max="2" width="10.42578125" customWidth="1"/>
    <col min="3" max="5" width="25.7109375" customWidth="1"/>
    <col min="6" max="8" width="26.85546875" customWidth="1"/>
    <col min="9" max="11" width="25.7109375" bestFit="1" customWidth="1"/>
    <col min="12" max="14" width="26.85546875" bestFit="1" customWidth="1"/>
  </cols>
  <sheetData>
    <row r="1" spans="1:9" ht="18.75">
      <c r="A1" s="12" t="s">
        <v>10</v>
      </c>
      <c r="B1" s="11"/>
    </row>
    <row r="2" spans="1:9">
      <c r="B2" s="11"/>
    </row>
    <row r="3" spans="1:9" s="13" customFormat="1" ht="15.75">
      <c r="A3" s="13" t="s">
        <v>25</v>
      </c>
      <c r="B3" s="24"/>
    </row>
    <row r="4" spans="1:9" s="13" customFormat="1" ht="16.5" thickBot="1">
      <c r="C4" s="115" t="s">
        <v>120</v>
      </c>
      <c r="D4" s="115" t="s">
        <v>121</v>
      </c>
      <c r="E4" s="16" t="s">
        <v>26</v>
      </c>
      <c r="F4" s="16" t="s">
        <v>27</v>
      </c>
      <c r="G4" s="16" t="s">
        <v>28</v>
      </c>
    </row>
    <row r="5" spans="1:9" s="13" customFormat="1" ht="17.25" thickTop="1" thickBot="1">
      <c r="C5" s="236" t="s">
        <v>12</v>
      </c>
      <c r="D5" s="237"/>
      <c r="E5" s="237"/>
      <c r="F5" s="237"/>
      <c r="G5" s="237"/>
      <c r="H5" s="238"/>
    </row>
    <row r="6" spans="1:9" ht="13.5" thickTop="1">
      <c r="C6" s="116" t="s">
        <v>120</v>
      </c>
      <c r="D6" s="116" t="s">
        <v>121</v>
      </c>
      <c r="E6" s="25" t="s">
        <v>90</v>
      </c>
      <c r="F6" s="25" t="s">
        <v>91</v>
      </c>
      <c r="G6" s="25" t="s">
        <v>92</v>
      </c>
      <c r="H6" s="16"/>
      <c r="I6" s="46" t="s">
        <v>52</v>
      </c>
    </row>
    <row r="7" spans="1:9">
      <c r="B7" s="16" t="s">
        <v>19</v>
      </c>
      <c r="C7" s="16" t="s">
        <v>20</v>
      </c>
      <c r="D7" s="16">
        <v>0</v>
      </c>
      <c r="E7" s="16">
        <v>0</v>
      </c>
      <c r="F7" s="16">
        <v>0</v>
      </c>
      <c r="G7" s="16">
        <v>0</v>
      </c>
      <c r="H7" s="16"/>
    </row>
    <row r="8" spans="1:9">
      <c r="B8" s="18" t="s">
        <v>21</v>
      </c>
      <c r="C8" s="18" t="s">
        <v>29</v>
      </c>
      <c r="D8" s="18" t="s">
        <v>30</v>
      </c>
      <c r="E8" s="18" t="s">
        <v>30</v>
      </c>
      <c r="F8" s="18" t="s">
        <v>30</v>
      </c>
      <c r="G8" s="18" t="s">
        <v>30</v>
      </c>
      <c r="H8" s="18"/>
    </row>
    <row r="9" spans="1:9">
      <c r="B9" s="19" t="s">
        <v>23</v>
      </c>
      <c r="C9" s="19" t="s">
        <v>24</v>
      </c>
      <c r="D9" s="19" t="s">
        <v>31</v>
      </c>
      <c r="E9" s="19" t="s">
        <v>31</v>
      </c>
      <c r="F9" s="19" t="s">
        <v>31</v>
      </c>
      <c r="G9" s="19" t="s">
        <v>31</v>
      </c>
      <c r="H9" s="19"/>
    </row>
    <row r="10" spans="1:9">
      <c r="B10" s="26">
        <v>0.1</v>
      </c>
      <c r="C10" s="123">
        <v>0.79329853637845349</v>
      </c>
      <c r="D10" s="123">
        <v>1.4302376472232226</v>
      </c>
      <c r="E10" s="28">
        <v>2.2997263234303871</v>
      </c>
      <c r="F10" s="28">
        <v>3.4494484553385778</v>
      </c>
      <c r="G10" s="28">
        <v>4.7859253400215609</v>
      </c>
      <c r="H10" s="27"/>
    </row>
    <row r="11" spans="1:9">
      <c r="B11" s="21">
        <v>0.2</v>
      </c>
      <c r="C11" s="123">
        <v>0.79329853637845349</v>
      </c>
      <c r="D11" s="123">
        <v>1.4302376472232226</v>
      </c>
      <c r="E11" s="28">
        <v>2.2997263234303871</v>
      </c>
      <c r="F11" s="28">
        <v>3.4494484553385778</v>
      </c>
      <c r="G11" s="28">
        <v>4.7859253400215609</v>
      </c>
      <c r="H11" s="28"/>
    </row>
    <row r="12" spans="1:9">
      <c r="B12" s="21">
        <v>0.3</v>
      </c>
      <c r="C12" s="123">
        <v>0.79329853637845349</v>
      </c>
      <c r="D12" s="123">
        <v>1.4302376472232226</v>
      </c>
      <c r="E12" s="28">
        <v>2.2997263234303871</v>
      </c>
      <c r="F12" s="28">
        <v>3.4494484553385778</v>
      </c>
      <c r="G12" s="28">
        <v>4.7859253400215609</v>
      </c>
      <c r="H12" s="28"/>
    </row>
    <row r="13" spans="1:9">
      <c r="B13" s="21">
        <v>0.4</v>
      </c>
      <c r="C13" s="123">
        <v>0.79329853637845349</v>
      </c>
      <c r="D13" s="123">
        <v>1.4302376472232226</v>
      </c>
      <c r="E13" s="28">
        <v>2.2997263234303871</v>
      </c>
      <c r="F13" s="28">
        <v>3.4494484553385778</v>
      </c>
      <c r="G13" s="28">
        <v>4.7859253400215609</v>
      </c>
      <c r="H13" s="28"/>
    </row>
    <row r="14" spans="1:9">
      <c r="B14" s="21">
        <v>0.5</v>
      </c>
      <c r="C14" s="123">
        <v>0.79329853637845349</v>
      </c>
      <c r="D14" s="123">
        <v>1.4231370377183361</v>
      </c>
      <c r="E14" s="28">
        <v>2.2997263234303871</v>
      </c>
      <c r="F14" s="28">
        <v>3.4494484553385778</v>
      </c>
      <c r="G14" s="28">
        <v>4.7859253400215609</v>
      </c>
      <c r="H14" s="28"/>
    </row>
    <row r="15" spans="1:9">
      <c r="B15" s="21">
        <v>0.6</v>
      </c>
      <c r="C15" s="123">
        <v>0.78528063249179392</v>
      </c>
      <c r="D15" s="123">
        <v>1.4077260508208773</v>
      </c>
      <c r="E15" s="28">
        <v>2.2997263234303871</v>
      </c>
      <c r="F15" s="28">
        <v>3.4494484553385778</v>
      </c>
      <c r="G15" s="28">
        <v>4.7859253400215609</v>
      </c>
      <c r="H15" s="28"/>
    </row>
    <row r="16" spans="1:9">
      <c r="B16" s="21">
        <v>0.7</v>
      </c>
      <c r="C16" s="123">
        <v>0.77791879557029275</v>
      </c>
      <c r="D16" s="123">
        <v>1.3941368736878497</v>
      </c>
      <c r="E16" s="28">
        <v>2.2997263234303871</v>
      </c>
      <c r="F16" s="28">
        <v>3.4494484553385778</v>
      </c>
      <c r="G16" s="28">
        <v>4.7859253400215609</v>
      </c>
      <c r="H16" s="28"/>
    </row>
    <row r="17" spans="2:8">
      <c r="B17" s="21">
        <v>0.8</v>
      </c>
      <c r="C17" s="123">
        <v>0.77130828870985968</v>
      </c>
      <c r="D17" s="123">
        <v>1.3819345728730685</v>
      </c>
      <c r="E17" s="28">
        <v>2.2890095373183446</v>
      </c>
      <c r="F17" s="28">
        <v>3.4494484553385778</v>
      </c>
      <c r="G17" s="28">
        <v>4.7859253400215609</v>
      </c>
      <c r="H17" s="28"/>
    </row>
    <row r="18" spans="2:8">
      <c r="B18" s="21">
        <v>0.9</v>
      </c>
      <c r="C18" s="123">
        <v>0.76529138989872236</v>
      </c>
      <c r="D18" s="123">
        <v>1.370828010121421</v>
      </c>
      <c r="E18" s="28">
        <v>2.2731516730907333</v>
      </c>
      <c r="F18" s="28">
        <v>3.440862344732261</v>
      </c>
      <c r="G18" s="28">
        <v>4.7859253400215609</v>
      </c>
      <c r="H18" s="28"/>
    </row>
    <row r="19" spans="2:8">
      <c r="B19" s="21">
        <v>1</v>
      </c>
      <c r="C19" s="123">
        <v>0.75975688891985349</v>
      </c>
      <c r="D19" s="123">
        <v>1.3606119030619035</v>
      </c>
      <c r="E19" s="28">
        <v>2.2585651945998499</v>
      </c>
      <c r="F19" s="28">
        <v>3.4198182338489058</v>
      </c>
      <c r="G19" s="28">
        <v>4.7859253400215609</v>
      </c>
      <c r="H19" s="28"/>
    </row>
    <row r="20" spans="2:8">
      <c r="B20" s="21">
        <v>1.1000000000000001</v>
      </c>
      <c r="C20" s="123">
        <v>0.75462317857738048</v>
      </c>
      <c r="D20" s="123">
        <v>1.3511356133889045</v>
      </c>
      <c r="E20" s="28">
        <v>2.2450350216402959</v>
      </c>
      <c r="F20" s="28">
        <v>3.4002980693205198</v>
      </c>
      <c r="G20" s="28">
        <v>4.7519591599198376</v>
      </c>
      <c r="H20" s="28"/>
    </row>
    <row r="21" spans="2:8">
      <c r="B21" s="21">
        <v>1.2</v>
      </c>
      <c r="C21" s="123">
        <v>0.70138358665020484</v>
      </c>
      <c r="D21" s="123">
        <v>1.291698348082706</v>
      </c>
      <c r="E21" s="28">
        <v>2.2323982526707908</v>
      </c>
      <c r="F21" s="28">
        <v>3.3820668308781632</v>
      </c>
      <c r="G21" s="28">
        <v>4.7274169904164589</v>
      </c>
      <c r="H21" s="28"/>
    </row>
    <row r="22" spans="2:8">
      <c r="B22" s="21">
        <v>1.3</v>
      </c>
      <c r="C22" s="123">
        <v>0.64743100306172752</v>
      </c>
      <c r="D22" s="123">
        <v>1.1923369366917285</v>
      </c>
      <c r="E22" s="28">
        <v>2.2205282916643263</v>
      </c>
      <c r="F22" s="28">
        <v>3.3649418767120656</v>
      </c>
      <c r="G22" s="28">
        <v>4.704364056891901</v>
      </c>
      <c r="H22" s="28"/>
    </row>
    <row r="23" spans="2:8">
      <c r="B23" s="21">
        <v>1.4</v>
      </c>
      <c r="C23" s="123">
        <v>0.60118593141446142</v>
      </c>
      <c r="D23" s="123">
        <v>1.1071700126423194</v>
      </c>
      <c r="E23" s="28">
        <v>2.2093246356941738</v>
      </c>
      <c r="F23" s="28">
        <v>3.3487782098830783</v>
      </c>
      <c r="G23" s="28">
        <v>4.682605170222331</v>
      </c>
      <c r="H23" s="28"/>
    </row>
    <row r="24" spans="2:8">
      <c r="B24" s="21">
        <v>1.5</v>
      </c>
      <c r="C24" s="120">
        <v>0.544496620794652</v>
      </c>
      <c r="D24" s="120">
        <v>1.0333586784661646</v>
      </c>
      <c r="E24" s="28">
        <v>2.1824615807412036</v>
      </c>
      <c r="F24" s="28">
        <v>3.25003988007651</v>
      </c>
      <c r="G24" s="28">
        <v>4.4036915703261057</v>
      </c>
      <c r="H24" s="28"/>
    </row>
    <row r="25" spans="2:8">
      <c r="B25" s="21">
        <v>1.6</v>
      </c>
      <c r="C25" s="120">
        <v>0.47856148312029967</v>
      </c>
      <c r="D25" s="120">
        <v>0.96877376106202939</v>
      </c>
      <c r="E25" s="28">
        <v>2.0460577319448783</v>
      </c>
      <c r="F25" s="28">
        <v>3.0469123875717279</v>
      </c>
      <c r="G25" s="28">
        <v>4.1284608471807234</v>
      </c>
      <c r="H25" s="28"/>
    </row>
    <row r="26" spans="2:8">
      <c r="B26" s="21">
        <v>1.7</v>
      </c>
      <c r="C26" s="120">
        <v>0.42391605425189172</v>
      </c>
      <c r="D26" s="120">
        <v>0.91178706923485131</v>
      </c>
      <c r="E26" s="28">
        <v>1.9257013947716504</v>
      </c>
      <c r="F26" s="28">
        <v>2.8676822471263326</v>
      </c>
      <c r="G26" s="28">
        <v>3.8856102091112699</v>
      </c>
      <c r="H26" s="28"/>
    </row>
    <row r="27" spans="2:8">
      <c r="B27" s="21">
        <v>1.8</v>
      </c>
      <c r="C27" s="120">
        <v>0.37812265332961942</v>
      </c>
      <c r="D27" s="120">
        <v>0.86113223205513723</v>
      </c>
      <c r="E27" s="28">
        <v>1.8187179839510028</v>
      </c>
      <c r="F27" s="28">
        <v>2.7083665667304246</v>
      </c>
      <c r="G27" s="28">
        <v>3.6697429752717543</v>
      </c>
      <c r="H27" s="28"/>
    </row>
    <row r="28" spans="2:8">
      <c r="B28" s="21">
        <v>1.9</v>
      </c>
      <c r="C28" s="120">
        <v>0.33936769994126514</v>
      </c>
      <c r="D28" s="120">
        <v>0.79721725773059082</v>
      </c>
      <c r="E28" s="28">
        <v>1.7229959847956871</v>
      </c>
      <c r="F28" s="28">
        <v>2.5658209579551396</v>
      </c>
      <c r="G28" s="28">
        <v>3.4765986081521882</v>
      </c>
      <c r="H28" s="28"/>
    </row>
    <row r="29" spans="2:8">
      <c r="B29" s="21">
        <v>2</v>
      </c>
      <c r="C29" s="120">
        <v>0.30627934919699179</v>
      </c>
      <c r="D29" s="120">
        <v>0.71948857510185804</v>
      </c>
      <c r="E29" s="28">
        <v>1.6368461855559027</v>
      </c>
      <c r="F29" s="28">
        <v>2.4375299100573824</v>
      </c>
      <c r="G29" s="28">
        <v>3.3027686777445791</v>
      </c>
      <c r="H29" s="28"/>
    </row>
    <row r="30" spans="2:8">
      <c r="B30" s="21">
        <v>2.1</v>
      </c>
      <c r="C30" s="120">
        <v>0.2778043983646184</v>
      </c>
      <c r="D30" s="120">
        <v>0.65259734703116379</v>
      </c>
      <c r="E30" s="28">
        <v>1.5589011291008599</v>
      </c>
      <c r="F30" s="28">
        <v>2.3214570571975073</v>
      </c>
      <c r="G30" s="28">
        <v>3.1454939788043612</v>
      </c>
      <c r="H30" s="28"/>
    </row>
    <row r="31" spans="2:8">
      <c r="B31" s="21">
        <v>2.2000000000000002</v>
      </c>
      <c r="C31" s="120">
        <v>0.25312342908842295</v>
      </c>
      <c r="D31" s="120">
        <v>0.59461865710897355</v>
      </c>
      <c r="E31" s="28">
        <v>1.4880419868690025</v>
      </c>
      <c r="F31" s="28">
        <v>2.2159362818703476</v>
      </c>
      <c r="G31" s="28">
        <v>3.0025169797677984</v>
      </c>
      <c r="H31" s="28"/>
    </row>
    <row r="32" spans="2:8">
      <c r="B32" s="21">
        <v>2.2999999999999998</v>
      </c>
      <c r="C32" s="120">
        <v>0.23159119031908637</v>
      </c>
      <c r="D32" s="120">
        <v>0.54403672975565831</v>
      </c>
      <c r="E32" s="28">
        <v>1.3798660544662473</v>
      </c>
      <c r="F32" s="28">
        <v>2.1195912261368544</v>
      </c>
      <c r="G32" s="28">
        <v>2.871972763256156</v>
      </c>
      <c r="H32" s="28"/>
    </row>
    <row r="33" spans="2:8">
      <c r="B33" s="21">
        <v>2.4</v>
      </c>
      <c r="C33" s="120">
        <v>0.21269399249791096</v>
      </c>
      <c r="D33" s="120">
        <v>0.49964484382073471</v>
      </c>
      <c r="E33" s="28">
        <v>1.2672728173830639</v>
      </c>
      <c r="F33" s="28">
        <v>2.031274925047819</v>
      </c>
      <c r="G33" s="28">
        <v>2.7523072314538162</v>
      </c>
      <c r="H33" s="28"/>
    </row>
    <row r="34" spans="2:8">
      <c r="B34" s="21">
        <v>2.5</v>
      </c>
      <c r="C34" s="120">
        <v>0.19601878348607474</v>
      </c>
      <c r="D34" s="120">
        <v>0.4604726880651891</v>
      </c>
      <c r="E34" s="28">
        <v>1.1679186285002316</v>
      </c>
      <c r="F34" s="28">
        <v>1.950023928045906</v>
      </c>
      <c r="G34" s="28">
        <v>2.6422149421956633</v>
      </c>
      <c r="H34" s="28"/>
    </row>
    <row r="35" spans="2:8">
      <c r="B35" s="21">
        <v>2.6</v>
      </c>
      <c r="C35" s="120">
        <v>0.18123038414023182</v>
      </c>
      <c r="D35" s="120">
        <v>0.42573288467565562</v>
      </c>
      <c r="E35" s="28">
        <v>1.0798064242790604</v>
      </c>
      <c r="F35" s="28">
        <v>1.842884659390672</v>
      </c>
      <c r="G35" s="28">
        <v>2.540591290572753</v>
      </c>
      <c r="H35" s="28"/>
    </row>
    <row r="36" spans="2:8">
      <c r="B36" s="21">
        <v>2.7</v>
      </c>
      <c r="C36" s="120">
        <v>0.16805451259094198</v>
      </c>
      <c r="D36" s="120">
        <v>0.39478111116700032</v>
      </c>
      <c r="E36" s="28">
        <v>1.0013019791668654</v>
      </c>
      <c r="F36" s="28">
        <v>1.7089026471167275</v>
      </c>
      <c r="G36" s="28">
        <v>2.4464953168478361</v>
      </c>
      <c r="H36" s="28"/>
    </row>
    <row r="37" spans="2:8">
      <c r="B37" s="21">
        <v>2.8</v>
      </c>
      <c r="C37" s="120">
        <v>0.15626497408009785</v>
      </c>
      <c r="D37" s="120">
        <v>0.36708600770502964</v>
      </c>
      <c r="E37" s="28">
        <v>0.93105758011816941</v>
      </c>
      <c r="F37" s="28">
        <v>1.589017895086855</v>
      </c>
      <c r="G37" s="28">
        <v>2.3591204841032711</v>
      </c>
      <c r="H37" s="28"/>
    </row>
    <row r="38" spans="2:8">
      <c r="B38" s="21">
        <v>2.9</v>
      </c>
      <c r="C38" s="120">
        <v>0.14567388784636942</v>
      </c>
      <c r="D38" s="120">
        <v>0.34220621883560437</v>
      </c>
      <c r="E38" s="28">
        <v>0.86795379644785364</v>
      </c>
      <c r="F38" s="28">
        <v>1.4813198926850109</v>
      </c>
      <c r="G38" s="28">
        <v>2.2432709812159555</v>
      </c>
      <c r="H38" s="28"/>
    </row>
    <row r="39" spans="2:8">
      <c r="B39" s="21">
        <v>3</v>
      </c>
      <c r="C39" s="120">
        <v>0.136124155198663</v>
      </c>
      <c r="D39" s="120">
        <v>0.31977270004527025</v>
      </c>
      <c r="E39" s="28">
        <v>0.81105460312516109</v>
      </c>
      <c r="F39" s="28">
        <v>1.3842111441645493</v>
      </c>
      <c r="G39" s="28">
        <v>2.0962121057806873</v>
      </c>
      <c r="H39" s="28"/>
    </row>
    <row r="40" spans="2:8">
      <c r="B40" s="21">
        <v>3.1</v>
      </c>
      <c r="C40" s="120">
        <v>0.1274836000819945</v>
      </c>
      <c r="D40" s="120">
        <v>0.29947495321617407</v>
      </c>
      <c r="E40" s="28">
        <v>0.75957246910785103</v>
      </c>
      <c r="F40" s="28">
        <v>1.2963475855859463</v>
      </c>
      <c r="G40" s="28">
        <v>1.9631538971931517</v>
      </c>
      <c r="H40" s="28"/>
    </row>
    <row r="41" spans="2:8">
      <c r="B41" s="21">
        <v>3.2</v>
      </c>
      <c r="C41" s="120">
        <v>0.11964037078007492</v>
      </c>
      <c r="D41" s="120">
        <v>0.28105022464916329</v>
      </c>
      <c r="E41" s="28">
        <v>0.71284095977797346</v>
      </c>
      <c r="F41" s="28">
        <v>1.2165918259258732</v>
      </c>
      <c r="G41" s="28">
        <v>1.8423739210963073</v>
      </c>
      <c r="H41" s="28"/>
    </row>
    <row r="42" spans="2:8">
      <c r="B42" s="21">
        <v>3.3</v>
      </c>
      <c r="C42" s="120">
        <v>0.11249930181707687</v>
      </c>
      <c r="D42" s="120">
        <v>0.26427495871509937</v>
      </c>
      <c r="E42" s="28">
        <v>0.67029306043401726</v>
      </c>
      <c r="F42" s="28">
        <v>1.1439761522021068</v>
      </c>
      <c r="G42" s="28">
        <v>1.7324066989923037</v>
      </c>
      <c r="H42" s="28"/>
    </row>
    <row r="43" spans="2:8">
      <c r="B43" s="21">
        <v>3.4</v>
      </c>
      <c r="C43" s="120">
        <v>0.10597901356297293</v>
      </c>
      <c r="D43" s="120">
        <v>0.24895798446431075</v>
      </c>
      <c r="E43" s="28">
        <v>0.63144389516664778</v>
      </c>
      <c r="F43" s="28">
        <v>1.0776730361142683</v>
      </c>
      <c r="G43" s="28">
        <v>1.6319990442929226</v>
      </c>
      <c r="H43" s="28"/>
    </row>
    <row r="44" spans="2:8">
      <c r="B44" s="21">
        <v>3.5</v>
      </c>
      <c r="C44" s="120">
        <v>0.10000958341126263</v>
      </c>
      <c r="D44" s="120">
        <v>0.23493504493121897</v>
      </c>
      <c r="E44" s="28">
        <v>0.59587685127562839</v>
      </c>
      <c r="F44" s="28">
        <v>1.0169714528555871</v>
      </c>
      <c r="G44" s="28">
        <v>1.5400742001654031</v>
      </c>
      <c r="H44" s="28"/>
    </row>
    <row r="45" spans="2:8">
      <c r="B45" s="21">
        <v>3.6</v>
      </c>
      <c r="C45" s="120">
        <v>9.4530663332404855E-2</v>
      </c>
      <c r="D45" s="120">
        <v>0.22206437503143767</v>
      </c>
      <c r="E45" s="28">
        <v>0.56323236328136173</v>
      </c>
      <c r="F45" s="28">
        <v>0.96125773900315925</v>
      </c>
      <c r="G45" s="28">
        <v>1.4557028512365884</v>
      </c>
      <c r="H45" s="28"/>
    </row>
    <row r="46" spans="2:8">
      <c r="B46" s="21">
        <v>3.7</v>
      </c>
      <c r="C46" s="120">
        <v>8.9489948633160482E-2</v>
      </c>
      <c r="D46" s="120">
        <v>0.2102231044855685</v>
      </c>
      <c r="E46" s="28">
        <v>0.53319878949060984</v>
      </c>
      <c r="F46" s="28">
        <v>0.91000002172979877</v>
      </c>
      <c r="G46" s="28">
        <v>1.3780795436103861</v>
      </c>
      <c r="H46" s="28"/>
    </row>
    <row r="47" spans="2:8">
      <c r="B47" s="21">
        <v>3.8</v>
      </c>
      <c r="C47" s="120">
        <v>8.4841924985316286E-2</v>
      </c>
      <c r="D47" s="120">
        <v>0.19930431443264771</v>
      </c>
      <c r="E47" s="28">
        <v>0.50550494654615297</v>
      </c>
      <c r="F47" s="28">
        <v>0.86273547766488534</v>
      </c>
      <c r="G47" s="28">
        <v>1.3065033900295142</v>
      </c>
      <c r="H47" s="28"/>
    </row>
    <row r="48" spans="2:8">
      <c r="B48" s="21">
        <v>3.9</v>
      </c>
      <c r="C48" s="120">
        <v>8.0546837395658585E-2</v>
      </c>
      <c r="D48" s="120">
        <v>0.1892146154114025</v>
      </c>
      <c r="E48" s="28">
        <v>0.47991396634624911</v>
      </c>
      <c r="F48" s="28">
        <v>0.81905984861807646</v>
      </c>
      <c r="G48" s="28">
        <v>1.2403621927696376</v>
      </c>
      <c r="H48" s="28"/>
    </row>
    <row r="49" spans="2:8">
      <c r="B49" s="21">
        <v>4</v>
      </c>
      <c r="C49" s="120">
        <v>7.6569837299247948E-2</v>
      </c>
      <c r="D49" s="120">
        <v>0.17987214377546451</v>
      </c>
      <c r="E49" s="28">
        <v>0.45621821425790299</v>
      </c>
      <c r="F49" s="28">
        <v>0.77861876859255896</v>
      </c>
      <c r="G49" s="28">
        <v>1.1791193095016368</v>
      </c>
      <c r="H49" s="28"/>
    </row>
    <row r="50" spans="2:8">
      <c r="B50" s="21">
        <v>4.0999999999999996</v>
      </c>
      <c r="C50" s="120">
        <v>7.288027345556021E-2</v>
      </c>
      <c r="D50" s="120">
        <v>0.17120489591953791</v>
      </c>
      <c r="E50" s="28">
        <v>0.43423506413601715</v>
      </c>
      <c r="F50" s="28">
        <v>0.74110055309226308</v>
      </c>
      <c r="G50" s="28">
        <v>1.1223027336125038</v>
      </c>
      <c r="H50" s="28"/>
    </row>
    <row r="51" spans="2:8">
      <c r="B51" s="21">
        <v>4.2</v>
      </c>
      <c r="C51" s="120">
        <v>6.94510995911546E-2</v>
      </c>
      <c r="D51" s="120">
        <v>0.16314933675779095</v>
      </c>
      <c r="E51" s="28">
        <v>0.41380336894140862</v>
      </c>
      <c r="F51" s="28">
        <v>0.70623017559415779</v>
      </c>
      <c r="G51" s="28">
        <v>1.0694959723370854</v>
      </c>
      <c r="H51" s="28"/>
    </row>
    <row r="52" spans="2:8">
      <c r="B52" s="21">
        <v>4.3</v>
      </c>
      <c r="C52" s="120">
        <v>6.6258377327634774E-2</v>
      </c>
      <c r="D52" s="120">
        <v>0.15564923203934194</v>
      </c>
      <c r="E52" s="28">
        <v>0.3947804990874228</v>
      </c>
      <c r="F52" s="28">
        <v>0.67376421295191691</v>
      </c>
      <c r="G52" s="28">
        <v>1.0203303922134228</v>
      </c>
      <c r="H52" s="28"/>
    </row>
    <row r="53" spans="2:8">
      <c r="B53" s="21">
        <v>4.4000000000000004</v>
      </c>
      <c r="C53" s="120">
        <v>6.3280857272105737E-2</v>
      </c>
      <c r="D53" s="120">
        <v>0.14865466427724339</v>
      </c>
      <c r="E53" s="28">
        <v>0.37703984649413474</v>
      </c>
      <c r="F53" s="28">
        <v>0.6434865856136851</v>
      </c>
      <c r="G53" s="28">
        <v>0.97447876818317081</v>
      </c>
      <c r="H53" s="28"/>
    </row>
    <row r="54" spans="2:8">
      <c r="B54" s="21">
        <v>4.5</v>
      </c>
      <c r="C54" s="120">
        <v>6.0499624532739112E-2</v>
      </c>
      <c r="D54" s="120">
        <v>0.1421212000201201</v>
      </c>
      <c r="E54" s="28">
        <v>0.36046871250007156</v>
      </c>
      <c r="F54" s="28">
        <v>0.61520495296202193</v>
      </c>
      <c r="G54" s="28">
        <v>0.93164982479141678</v>
      </c>
      <c r="H54" s="28"/>
    </row>
    <row r="55" spans="2:8">
      <c r="B55" s="21">
        <v>4.5999999999999996</v>
      </c>
      <c r="C55" s="120">
        <v>5.7897797579771593E-2</v>
      </c>
      <c r="D55" s="120">
        <v>0.13600918243891458</v>
      </c>
      <c r="E55" s="28">
        <v>0.34496651361656183</v>
      </c>
      <c r="F55" s="28">
        <v>0.58874765110968541</v>
      </c>
      <c r="G55" s="28">
        <v>0.8915835988670221</v>
      </c>
      <c r="H55" s="28"/>
    </row>
    <row r="56" spans="2:8">
      <c r="B56" s="21">
        <v>4.7</v>
      </c>
      <c r="C56" s="120">
        <v>5.5460271470709241E-2</v>
      </c>
      <c r="D56" s="120">
        <v>0.13028312813071219</v>
      </c>
      <c r="E56" s="28">
        <v>0.33044325161278626</v>
      </c>
      <c r="F56" s="28">
        <v>0.56396108182349225</v>
      </c>
      <c r="G56" s="28">
        <v>0.85404748537918451</v>
      </c>
      <c r="H56" s="28"/>
    </row>
    <row r="57" spans="2:8">
      <c r="B57" s="21">
        <v>4.8</v>
      </c>
      <c r="C57" s="120">
        <v>5.317349812447774E-2</v>
      </c>
      <c r="D57" s="120">
        <v>0.12491121095518368</v>
      </c>
      <c r="E57" s="28">
        <v>0.31681820434576596</v>
      </c>
      <c r="F57" s="28">
        <v>0.540707478189277</v>
      </c>
      <c r="G57" s="28">
        <v>0.81883285382058102</v>
      </c>
      <c r="H57" s="28"/>
    </row>
    <row r="58" spans="2:8">
      <c r="B58" s="21">
        <v>4.9000000000000004</v>
      </c>
      <c r="C58" s="120">
        <v>5.1025297658807457E-2</v>
      </c>
      <c r="D58" s="120">
        <v>0.11986481884245866</v>
      </c>
      <c r="E58" s="28">
        <v>0.30401880167123901</v>
      </c>
      <c r="F58" s="28">
        <v>0.51886298615080984</v>
      </c>
      <c r="G58" s="28">
        <v>0.78575214294153217</v>
      </c>
      <c r="H58" s="28"/>
    </row>
    <row r="59" spans="2:8">
      <c r="B59" s="21">
        <v>5</v>
      </c>
      <c r="C59" s="120">
        <v>4.9004695871518685E-2</v>
      </c>
      <c r="D59" s="120">
        <v>0.11511817201629727</v>
      </c>
      <c r="E59" s="28">
        <v>0.29197965712505791</v>
      </c>
      <c r="F59" s="28">
        <v>0.4983160118992378</v>
      </c>
      <c r="G59" s="28">
        <v>0.75463635808104756</v>
      </c>
      <c r="H59" s="28"/>
    </row>
    <row r="60" spans="2:8">
      <c r="B60" s="21">
        <v>5.0999999999999996</v>
      </c>
      <c r="C60" s="28"/>
      <c r="D60" s="28"/>
      <c r="E60" s="28">
        <v>0.27953478558647304</v>
      </c>
      <c r="F60" s="28">
        <v>0.47707659126710167</v>
      </c>
      <c r="G60" s="28">
        <v>0.72247195105647943</v>
      </c>
      <c r="H60" s="28"/>
    </row>
    <row r="61" spans="2:8">
      <c r="B61" s="21">
        <v>5.2</v>
      </c>
      <c r="C61" s="28"/>
      <c r="D61" s="28"/>
      <c r="E61" s="28">
        <v>0.26782833316301241</v>
      </c>
      <c r="F61" s="28">
        <v>0.45709741620200978</v>
      </c>
      <c r="G61" s="28">
        <v>0.69221602600377752</v>
      </c>
      <c r="H61" s="28"/>
    </row>
    <row r="62" spans="2:8">
      <c r="B62" s="21">
        <v>5.3</v>
      </c>
      <c r="C62" s="28"/>
      <c r="D62" s="28"/>
      <c r="E62" s="28"/>
      <c r="F62" s="28">
        <v>0.43828244938700567</v>
      </c>
      <c r="G62" s="28">
        <v>0.66372314659463372</v>
      </c>
      <c r="H62" s="28"/>
    </row>
    <row r="63" spans="2:8">
      <c r="B63" s="21">
        <v>5.4</v>
      </c>
      <c r="C63" s="28"/>
      <c r="D63" s="28"/>
      <c r="E63" s="28"/>
      <c r="F63" s="28">
        <v>0.4205445640880669</v>
      </c>
      <c r="G63" s="28">
        <v>0.63686137044773916</v>
      </c>
      <c r="H63" s="28"/>
    </row>
    <row r="64" spans="2:8">
      <c r="B64" s="21">
        <v>5.5</v>
      </c>
      <c r="C64" s="28"/>
      <c r="D64" s="28"/>
      <c r="E64" s="28"/>
      <c r="F64" s="28">
        <v>0.40380457372514628</v>
      </c>
      <c r="G64" s="28">
        <v>0.61151077953728572</v>
      </c>
      <c r="H64" s="28"/>
    </row>
    <row r="65" spans="2:8">
      <c r="B65" s="21">
        <v>5.6</v>
      </c>
      <c r="C65" s="28"/>
      <c r="D65" s="28"/>
      <c r="E65" s="28"/>
      <c r="F65" s="28">
        <v>0.38799038229415705</v>
      </c>
      <c r="G65" s="28">
        <v>0.58756219361488249</v>
      </c>
      <c r="H65" s="28"/>
    </row>
    <row r="66" spans="2:8">
      <c r="B66" s="21">
        <v>5.7</v>
      </c>
      <c r="C66" s="28"/>
      <c r="D66" s="28"/>
      <c r="E66" s="28"/>
      <c r="F66" s="28">
        <v>0.37303623876237219</v>
      </c>
      <c r="G66" s="28">
        <v>0.56491604108601434</v>
      </c>
      <c r="H66" s="28"/>
    </row>
    <row r="67" spans="2:8">
      <c r="B67" s="21">
        <v>5.8</v>
      </c>
      <c r="C67" s="28"/>
      <c r="D67" s="28"/>
      <c r="E67" s="28"/>
      <c r="F67" s="28">
        <v>0.35888208116366027</v>
      </c>
      <c r="G67" s="28">
        <v>0.54348136572551864</v>
      </c>
      <c r="H67" s="28"/>
    </row>
    <row r="68" spans="2:8">
      <c r="B68" s="21">
        <v>5.9</v>
      </c>
      <c r="C68" s="28"/>
      <c r="D68" s="28"/>
      <c r="E68" s="28"/>
      <c r="F68" s="28">
        <v>0.34547295828531543</v>
      </c>
      <c r="G68" s="28">
        <v>0.52317495089568267</v>
      </c>
      <c r="H68" s="28"/>
    </row>
    <row r="69" spans="2:8">
      <c r="B69" s="21">
        <v>6</v>
      </c>
      <c r="C69" s="28"/>
      <c r="D69" s="28"/>
      <c r="E69" s="28"/>
      <c r="F69" s="28"/>
      <c r="G69" s="28">
        <v>0.50392054566648559</v>
      </c>
      <c r="H69" s="28"/>
    </row>
    <row r="70" spans="2:8">
      <c r="B70" s="21">
        <v>6.1</v>
      </c>
      <c r="C70" s="28"/>
      <c r="D70" s="28"/>
      <c r="E70" s="28"/>
      <c r="F70" s="28"/>
      <c r="G70" s="28">
        <v>0.48564817952750472</v>
      </c>
      <c r="H70" s="28"/>
    </row>
    <row r="71" spans="2:8">
      <c r="B71" s="21">
        <v>6.2</v>
      </c>
      <c r="C71" s="28"/>
      <c r="D71" s="28"/>
      <c r="E71" s="28"/>
      <c r="F71" s="28"/>
      <c r="G71" s="28">
        <v>0.46829355430374076</v>
      </c>
      <c r="H71" s="28"/>
    </row>
    <row r="72" spans="2:8">
      <c r="B72" s="21">
        <v>6.3</v>
      </c>
      <c r="C72" s="28"/>
      <c r="D72" s="28"/>
      <c r="E72" s="28"/>
      <c r="F72" s="28"/>
      <c r="G72" s="28">
        <v>0.45179750350682829</v>
      </c>
      <c r="H72" s="28"/>
    </row>
    <row r="73" spans="2:8">
      <c r="B73" s="21">
        <v>6.4</v>
      </c>
      <c r="C73" s="28"/>
      <c r="D73" s="28"/>
      <c r="E73" s="28"/>
      <c r="F73" s="28"/>
      <c r="G73" s="28">
        <v>0.43610551072061904</v>
      </c>
      <c r="H73" s="28"/>
    </row>
    <row r="74" spans="2:8">
      <c r="B74" s="21">
        <v>6.5</v>
      </c>
      <c r="C74" s="28"/>
      <c r="D74" s="28"/>
      <c r="E74" s="28"/>
      <c r="F74" s="28"/>
      <c r="G74" s="28">
        <v>0.42116727977834434</v>
      </c>
      <c r="H74" s="28"/>
    </row>
    <row r="75" spans="2:8">
      <c r="B75" s="21">
        <v>6.6</v>
      </c>
      <c r="C75" s="28"/>
      <c r="D75" s="28"/>
      <c r="E75" s="28"/>
      <c r="F75" s="28"/>
      <c r="G75" s="28">
        <v>0.40693635047216181</v>
      </c>
      <c r="H75" s="28"/>
    </row>
    <row r="76" spans="2:8">
      <c r="B76" s="21">
        <v>6.7</v>
      </c>
      <c r="C76" s="28"/>
      <c r="D76" s="28"/>
      <c r="E76" s="28"/>
      <c r="F76" s="28"/>
      <c r="G76" s="28"/>
      <c r="H76" s="28"/>
    </row>
    <row r="77" spans="2:8">
      <c r="B77" s="21">
        <v>6.8</v>
      </c>
      <c r="C77" s="28"/>
      <c r="D77" s="28"/>
      <c r="E77" s="28"/>
      <c r="F77" s="28"/>
      <c r="G77" s="28"/>
      <c r="H77" s="28"/>
    </row>
    <row r="78" spans="2:8">
      <c r="B78" s="21">
        <v>6.9</v>
      </c>
      <c r="C78" s="28"/>
      <c r="D78" s="28"/>
      <c r="E78" s="28"/>
      <c r="F78" s="28"/>
      <c r="G78" s="28"/>
      <c r="H78" s="28"/>
    </row>
    <row r="79" spans="2:8">
      <c r="B79" s="21">
        <v>7</v>
      </c>
      <c r="C79" s="28"/>
      <c r="D79" s="28"/>
      <c r="E79" s="28"/>
      <c r="F79" s="28"/>
      <c r="G79" s="28"/>
      <c r="H79" s="28"/>
    </row>
    <row r="80" spans="2:8">
      <c r="B80" s="21">
        <v>7.1</v>
      </c>
      <c r="C80" s="28"/>
      <c r="D80" s="28"/>
      <c r="E80" s="28"/>
      <c r="F80" s="28"/>
      <c r="G80" s="28"/>
      <c r="H80" s="28"/>
    </row>
    <row r="81" spans="2:8">
      <c r="B81" s="21">
        <v>7.2</v>
      </c>
      <c r="C81" s="28"/>
      <c r="D81" s="28"/>
      <c r="E81" s="28"/>
      <c r="F81" s="28"/>
      <c r="G81" s="28"/>
      <c r="H81" s="28"/>
    </row>
    <row r="82" spans="2:8">
      <c r="B82" s="21">
        <v>7.3</v>
      </c>
      <c r="C82" s="28"/>
      <c r="D82" s="28"/>
      <c r="E82" s="28"/>
      <c r="F82" s="28"/>
      <c r="G82" s="28"/>
      <c r="H82" s="28"/>
    </row>
    <row r="83" spans="2:8">
      <c r="B83" s="21">
        <v>7.4</v>
      </c>
      <c r="C83" s="28"/>
      <c r="D83" s="28"/>
      <c r="E83" s="28"/>
      <c r="F83" s="28"/>
      <c r="G83" s="28"/>
      <c r="H83" s="28"/>
    </row>
    <row r="84" spans="2:8">
      <c r="B84" s="21">
        <v>7.5</v>
      </c>
      <c r="C84" s="28"/>
      <c r="D84" s="28"/>
      <c r="E84" s="28"/>
      <c r="F84" s="28"/>
      <c r="G84" s="28"/>
      <c r="H84" s="28"/>
    </row>
    <row r="85" spans="2:8">
      <c r="B85" s="21">
        <v>7.6</v>
      </c>
      <c r="C85" s="28"/>
      <c r="D85" s="28"/>
      <c r="E85" s="28"/>
      <c r="F85" s="28"/>
      <c r="G85" s="28"/>
      <c r="H85" s="28"/>
    </row>
    <row r="86" spans="2:8">
      <c r="B86" s="21">
        <v>7.7</v>
      </c>
      <c r="C86" s="28"/>
      <c r="D86" s="28"/>
      <c r="E86" s="28"/>
      <c r="F86" s="28"/>
      <c r="G86" s="28"/>
      <c r="H86" s="28"/>
    </row>
    <row r="87" spans="2:8">
      <c r="B87" s="21">
        <v>7.8</v>
      </c>
      <c r="C87" s="28"/>
      <c r="D87" s="28"/>
      <c r="E87" s="28"/>
      <c r="F87" s="28"/>
      <c r="G87" s="28"/>
      <c r="H87" s="28"/>
    </row>
    <row r="88" spans="2:8">
      <c r="B88" s="21">
        <v>7.9</v>
      </c>
      <c r="C88" s="28"/>
      <c r="D88" s="28"/>
      <c r="E88" s="28"/>
      <c r="F88" s="28"/>
      <c r="G88" s="28"/>
      <c r="H88" s="28"/>
    </row>
    <row r="89" spans="2:8">
      <c r="B89" s="23">
        <v>8</v>
      </c>
      <c r="C89" s="29"/>
      <c r="D89" s="29"/>
      <c r="E89" s="29"/>
      <c r="F89" s="29"/>
      <c r="G89" s="29"/>
      <c r="H89" s="28"/>
    </row>
  </sheetData>
  <mergeCells count="1">
    <mergeCell ref="C5:H5"/>
  </mergeCells>
  <phoneticPr fontId="23" type="noConversion"/>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N89"/>
  <sheetViews>
    <sheetView workbookViewId="0">
      <selection activeCell="N42" sqref="N42"/>
    </sheetView>
  </sheetViews>
  <sheetFormatPr defaultRowHeight="12.75"/>
  <cols>
    <col min="2" max="2" width="10.42578125" customWidth="1"/>
    <col min="3" max="3" width="20.7109375" customWidth="1"/>
    <col min="4" max="4" width="20.42578125" customWidth="1"/>
    <col min="5" max="5" width="21.28515625" customWidth="1"/>
    <col min="6" max="6" width="20.85546875" customWidth="1"/>
    <col min="7" max="7" width="21.140625" customWidth="1"/>
    <col min="8" max="8" width="22.140625" customWidth="1"/>
    <col min="9" max="11" width="17.42578125" customWidth="1"/>
    <col min="12" max="14" width="18.5703125" customWidth="1"/>
  </cols>
  <sheetData>
    <row r="1" spans="1:14" ht="18.75">
      <c r="A1" s="12" t="s">
        <v>10</v>
      </c>
    </row>
    <row r="3" spans="1:14" s="13" customFormat="1" ht="15.75">
      <c r="A3" s="13" t="s">
        <v>32</v>
      </c>
    </row>
    <row r="4" spans="1:14" s="13" customFormat="1" ht="16.5" thickBot="1"/>
    <row r="5" spans="1:14" s="13" customFormat="1" ht="17.25" thickTop="1" thickBot="1">
      <c r="C5" s="236" t="s">
        <v>12</v>
      </c>
      <c r="D5" s="237"/>
      <c r="E5" s="237"/>
      <c r="F5" s="237"/>
      <c r="G5" s="237"/>
      <c r="H5" s="238"/>
    </row>
    <row r="6" spans="1:14" ht="13.5" thickTop="1">
      <c r="C6" s="16" t="s">
        <v>34</v>
      </c>
      <c r="D6" s="16" t="s">
        <v>33</v>
      </c>
      <c r="E6" s="16"/>
      <c r="F6" s="16"/>
      <c r="G6" s="16"/>
      <c r="H6" s="16"/>
      <c r="I6" s="46" t="s">
        <v>52</v>
      </c>
      <c r="J6" s="35"/>
      <c r="K6" s="35"/>
      <c r="L6" s="35"/>
      <c r="M6" s="35"/>
      <c r="N6" s="35"/>
    </row>
    <row r="7" spans="1:14">
      <c r="B7" s="16" t="s">
        <v>19</v>
      </c>
      <c r="C7" s="16" t="s">
        <v>20</v>
      </c>
      <c r="D7" s="16" t="s">
        <v>20</v>
      </c>
      <c r="E7" s="16"/>
      <c r="F7" s="16"/>
      <c r="G7" s="16"/>
      <c r="H7" s="16"/>
    </row>
    <row r="8" spans="1:14">
      <c r="B8" s="18" t="s">
        <v>21</v>
      </c>
      <c r="C8" s="18" t="s">
        <v>22</v>
      </c>
      <c r="D8" s="16" t="s">
        <v>22</v>
      </c>
      <c r="E8" s="18"/>
      <c r="F8" s="16"/>
      <c r="G8" s="16"/>
      <c r="H8" s="16"/>
    </row>
    <row r="9" spans="1:14">
      <c r="B9" s="19" t="s">
        <v>23</v>
      </c>
      <c r="C9" s="19" t="s">
        <v>24</v>
      </c>
      <c r="D9" s="16" t="s">
        <v>24</v>
      </c>
      <c r="E9" s="19"/>
      <c r="F9" s="16"/>
      <c r="G9" s="16"/>
      <c r="H9" s="16"/>
    </row>
    <row r="10" spans="1:14">
      <c r="B10" s="21">
        <v>0.1</v>
      </c>
      <c r="C10" s="31">
        <v>5.3119388576830557</v>
      </c>
      <c r="D10" s="30">
        <v>7.3326764268958131</v>
      </c>
      <c r="E10" s="31"/>
      <c r="F10" s="30"/>
      <c r="G10" s="30"/>
      <c r="H10" s="30"/>
    </row>
    <row r="11" spans="1:14">
      <c r="B11" s="21">
        <v>0.2</v>
      </c>
      <c r="C11" s="22">
        <v>5.3119388576830557</v>
      </c>
      <c r="D11" s="32">
        <v>7.3326764268958131</v>
      </c>
      <c r="E11" s="22"/>
      <c r="F11" s="32"/>
      <c r="G11" s="32"/>
      <c r="H11" s="32"/>
    </row>
    <row r="12" spans="1:14">
      <c r="B12" s="21">
        <v>0.3</v>
      </c>
      <c r="C12" s="22">
        <v>5.3119388576830557</v>
      </c>
      <c r="D12" s="32">
        <v>7.3326764268958131</v>
      </c>
      <c r="E12" s="22"/>
      <c r="F12" s="32"/>
      <c r="G12" s="32"/>
      <c r="H12" s="32"/>
    </row>
    <row r="13" spans="1:14">
      <c r="B13" s="21">
        <v>0.4</v>
      </c>
      <c r="C13" s="22">
        <v>5.0504545270134704</v>
      </c>
      <c r="D13" s="32">
        <v>7.3326764268958131</v>
      </c>
      <c r="E13" s="22"/>
      <c r="F13" s="32"/>
      <c r="G13" s="32"/>
      <c r="H13" s="32"/>
    </row>
    <row r="14" spans="1:14">
      <c r="B14" s="21">
        <v>0.5</v>
      </c>
      <c r="C14" s="22">
        <v>4.0403636216107772</v>
      </c>
      <c r="D14" s="32">
        <v>7.1137076143903641</v>
      </c>
      <c r="E14" s="22"/>
      <c r="F14" s="32"/>
      <c r="G14" s="32"/>
      <c r="H14" s="32"/>
    </row>
    <row r="15" spans="1:14">
      <c r="B15" s="21">
        <v>0.6</v>
      </c>
      <c r="C15" s="22">
        <v>3.3669696846756478</v>
      </c>
      <c r="D15" s="32">
        <v>5.9280896786586368</v>
      </c>
      <c r="E15" s="22"/>
      <c r="F15" s="32"/>
      <c r="G15" s="32"/>
      <c r="H15" s="32"/>
    </row>
    <row r="16" spans="1:14">
      <c r="B16" s="21">
        <v>0.7</v>
      </c>
      <c r="C16" s="22">
        <v>2.8859740154362692</v>
      </c>
      <c r="D16" s="32">
        <v>5.0812197245645461</v>
      </c>
      <c r="E16" s="22"/>
      <c r="F16" s="32"/>
      <c r="G16" s="32"/>
      <c r="H16" s="32"/>
    </row>
    <row r="17" spans="2:8">
      <c r="B17" s="21">
        <v>0.8</v>
      </c>
      <c r="C17" s="22">
        <v>2.5252272635067352</v>
      </c>
      <c r="D17" s="32">
        <v>4.4460672589939776</v>
      </c>
      <c r="E17" s="22"/>
      <c r="F17" s="32"/>
      <c r="G17" s="32"/>
      <c r="H17" s="32"/>
    </row>
    <row r="18" spans="2:8">
      <c r="B18" s="21">
        <v>0.9</v>
      </c>
      <c r="C18" s="22">
        <v>2.2446464564504316</v>
      </c>
      <c r="D18" s="32">
        <v>3.9520597857724251</v>
      </c>
      <c r="E18" s="22"/>
      <c r="F18" s="32"/>
      <c r="G18" s="32"/>
      <c r="H18" s="32"/>
    </row>
    <row r="19" spans="2:8">
      <c r="B19" s="21">
        <v>1</v>
      </c>
      <c r="C19" s="22">
        <v>2.0201818108053886</v>
      </c>
      <c r="D19" s="32">
        <v>3.5568538071951821</v>
      </c>
      <c r="E19" s="22"/>
      <c r="F19" s="32"/>
      <c r="G19" s="32"/>
      <c r="H19" s="32"/>
    </row>
    <row r="20" spans="2:8">
      <c r="B20" s="21">
        <v>1.1000000000000001</v>
      </c>
      <c r="C20" s="22">
        <v>1.8365289189139895</v>
      </c>
      <c r="D20" s="32">
        <v>3.2335034610865292</v>
      </c>
      <c r="E20" s="22"/>
      <c r="F20" s="32"/>
      <c r="G20" s="32"/>
      <c r="H20" s="32"/>
    </row>
    <row r="21" spans="2:8">
      <c r="B21" s="21">
        <v>1.2</v>
      </c>
      <c r="C21" s="22">
        <v>1.6834848423378239</v>
      </c>
      <c r="D21" s="32">
        <v>2.9640448393293184</v>
      </c>
      <c r="E21" s="22"/>
      <c r="F21" s="32"/>
      <c r="G21" s="32"/>
      <c r="H21" s="32"/>
    </row>
    <row r="22" spans="2:8">
      <c r="B22" s="21">
        <v>1.3</v>
      </c>
      <c r="C22" s="22">
        <v>1.5539860083118373</v>
      </c>
      <c r="D22" s="32">
        <v>2.7360413901501404</v>
      </c>
      <c r="E22" s="22"/>
      <c r="F22" s="32"/>
      <c r="G22" s="32"/>
      <c r="H22" s="32"/>
    </row>
    <row r="23" spans="2:8">
      <c r="B23" s="21">
        <v>1.4</v>
      </c>
      <c r="C23" s="22">
        <v>1.4429870077181346</v>
      </c>
      <c r="D23" s="32">
        <v>2.540609862282273</v>
      </c>
      <c r="E23" s="22"/>
      <c r="F23" s="32"/>
      <c r="G23" s="32"/>
      <c r="H23" s="32"/>
    </row>
    <row r="24" spans="2:8">
      <c r="B24" s="21">
        <v>1.5</v>
      </c>
      <c r="C24" s="22">
        <v>1.346787873870259</v>
      </c>
      <c r="D24" s="32">
        <v>2.3712358714634547</v>
      </c>
      <c r="E24" s="22"/>
      <c r="F24" s="32"/>
      <c r="G24" s="32"/>
      <c r="H24" s="32"/>
    </row>
    <row r="25" spans="2:8">
      <c r="B25" s="21">
        <v>1.6</v>
      </c>
      <c r="C25" s="22">
        <v>1.2626136317533676</v>
      </c>
      <c r="D25" s="32">
        <v>2.2230336294969888</v>
      </c>
      <c r="E25" s="22"/>
      <c r="F25" s="32"/>
      <c r="G25" s="32"/>
      <c r="H25" s="32"/>
    </row>
    <row r="26" spans="2:8">
      <c r="B26" s="21">
        <v>1.7</v>
      </c>
      <c r="C26" s="22">
        <v>1.1883422416502285</v>
      </c>
      <c r="D26" s="32">
        <v>2.0922669454089311</v>
      </c>
      <c r="E26" s="22"/>
      <c r="F26" s="32"/>
      <c r="G26" s="32"/>
      <c r="H26" s="32"/>
    </row>
    <row r="27" spans="2:8">
      <c r="B27" s="21">
        <v>1.8</v>
      </c>
      <c r="C27" s="22">
        <v>1.1223232282252158</v>
      </c>
      <c r="D27" s="32">
        <v>1.9760298928862126</v>
      </c>
      <c r="E27" s="22"/>
      <c r="F27" s="32"/>
      <c r="G27" s="32"/>
      <c r="H27" s="32"/>
    </row>
    <row r="28" spans="2:8">
      <c r="B28" s="21">
        <v>1.9</v>
      </c>
      <c r="C28" s="22">
        <v>1.0632535846344151</v>
      </c>
      <c r="D28" s="32">
        <v>1.8720283195764118</v>
      </c>
      <c r="E28" s="22"/>
      <c r="F28" s="32"/>
      <c r="G28" s="32"/>
      <c r="H28" s="32"/>
    </row>
    <row r="29" spans="2:8">
      <c r="B29" s="21">
        <v>2</v>
      </c>
      <c r="C29" s="22">
        <v>1.0100909054026943</v>
      </c>
      <c r="D29" s="32">
        <v>1.778426903597591</v>
      </c>
      <c r="E29" s="22"/>
      <c r="F29" s="32"/>
      <c r="G29" s="32"/>
      <c r="H29" s="32"/>
    </row>
    <row r="30" spans="2:8">
      <c r="B30" s="21">
        <v>2.1</v>
      </c>
      <c r="C30" s="22">
        <v>0.96199133847875629</v>
      </c>
      <c r="D30" s="32">
        <v>1.6937399081881819</v>
      </c>
      <c r="E30" s="22"/>
      <c r="F30" s="32"/>
      <c r="G30" s="32"/>
      <c r="H30" s="32"/>
    </row>
    <row r="31" spans="2:8">
      <c r="B31" s="21">
        <v>2.2000000000000002</v>
      </c>
      <c r="C31" s="22">
        <v>0.91826445945699475</v>
      </c>
      <c r="D31" s="32">
        <v>1.6167517305432646</v>
      </c>
      <c r="E31" s="22"/>
      <c r="F31" s="32"/>
      <c r="G31" s="32"/>
      <c r="H31" s="32"/>
    </row>
    <row r="32" spans="2:8">
      <c r="B32" s="21">
        <v>2.2999999999999998</v>
      </c>
      <c r="C32" s="22">
        <v>0.87833991774147335</v>
      </c>
      <c r="D32" s="32">
        <v>1.5464581770413837</v>
      </c>
      <c r="E32" s="22"/>
      <c r="F32" s="32"/>
      <c r="G32" s="32"/>
      <c r="H32" s="32"/>
    </row>
    <row r="33" spans="2:8">
      <c r="B33" s="21">
        <v>2.4</v>
      </c>
      <c r="C33" s="22">
        <v>0.84174242116891196</v>
      </c>
      <c r="D33" s="32">
        <v>1.4820224196646592</v>
      </c>
      <c r="E33" s="22"/>
      <c r="F33" s="32"/>
      <c r="G33" s="32"/>
      <c r="H33" s="32"/>
    </row>
    <row r="34" spans="2:8">
      <c r="B34" s="21">
        <v>2.5</v>
      </c>
      <c r="C34" s="22">
        <v>0.80807272432215549</v>
      </c>
      <c r="D34" s="32">
        <v>1.4227415228780731</v>
      </c>
      <c r="E34" s="22"/>
      <c r="F34" s="32"/>
      <c r="G34" s="32"/>
      <c r="H34" s="32"/>
    </row>
    <row r="35" spans="2:8">
      <c r="B35" s="21">
        <v>2.6</v>
      </c>
      <c r="C35" s="22">
        <v>0.77699300415591865</v>
      </c>
      <c r="D35" s="32">
        <v>1.3680206950750702</v>
      </c>
      <c r="E35" s="22"/>
      <c r="F35" s="32"/>
      <c r="G35" s="32"/>
      <c r="H35" s="32"/>
    </row>
    <row r="36" spans="2:8">
      <c r="B36" s="21">
        <v>2.7</v>
      </c>
      <c r="C36" s="22">
        <v>0.74821548548347716</v>
      </c>
      <c r="D36" s="32">
        <v>1.3173532619241415</v>
      </c>
      <c r="E36" s="22"/>
      <c r="F36" s="32"/>
      <c r="G36" s="32"/>
      <c r="H36" s="32"/>
    </row>
    <row r="37" spans="2:8">
      <c r="B37" s="21">
        <v>2.8</v>
      </c>
      <c r="C37" s="22">
        <v>0.7214935038590673</v>
      </c>
      <c r="D37" s="32">
        <v>1.2703049311411365</v>
      </c>
      <c r="E37" s="22"/>
      <c r="F37" s="32"/>
      <c r="G37" s="32"/>
      <c r="H37" s="32"/>
    </row>
    <row r="38" spans="2:8">
      <c r="B38" s="21">
        <v>2.9</v>
      </c>
      <c r="C38" s="22">
        <v>0.69661441751909947</v>
      </c>
      <c r="D38" s="32">
        <v>1.226501312825925</v>
      </c>
      <c r="E38" s="22"/>
      <c r="F38" s="32"/>
      <c r="G38" s="32"/>
      <c r="H38" s="32"/>
    </row>
    <row r="39" spans="2:8">
      <c r="B39" s="21">
        <v>3</v>
      </c>
      <c r="C39" s="22">
        <v>0.6733939369351295</v>
      </c>
      <c r="D39" s="32">
        <v>1.1856179357317274</v>
      </c>
      <c r="E39" s="22"/>
      <c r="F39" s="32"/>
      <c r="G39" s="32"/>
      <c r="H39" s="32"/>
    </row>
    <row r="40" spans="2:8">
      <c r="B40" s="21">
        <v>3.1</v>
      </c>
      <c r="C40" s="22">
        <v>0.65167155187270598</v>
      </c>
      <c r="D40" s="32">
        <v>1.1473721958694136</v>
      </c>
      <c r="E40" s="22"/>
      <c r="F40" s="32"/>
      <c r="G40" s="32"/>
      <c r="H40" s="32"/>
    </row>
    <row r="41" spans="2:8">
      <c r="B41" s="21">
        <v>3.2</v>
      </c>
      <c r="C41" s="22">
        <v>0.6313068158766838</v>
      </c>
      <c r="D41" s="32">
        <v>1.1115168147484944</v>
      </c>
      <c r="E41" s="22"/>
      <c r="F41" s="32"/>
      <c r="G41" s="32"/>
      <c r="H41" s="32"/>
    </row>
    <row r="42" spans="2:8">
      <c r="B42" s="21">
        <v>3.3</v>
      </c>
      <c r="C42" s="22">
        <v>0.60608371216681822</v>
      </c>
      <c r="D42" s="32">
        <v>1.0778344870288432</v>
      </c>
      <c r="E42" s="22"/>
      <c r="F42" s="32"/>
      <c r="G42" s="32"/>
      <c r="H42" s="32"/>
    </row>
    <row r="43" spans="2:8">
      <c r="B43" s="21">
        <v>3.4</v>
      </c>
      <c r="C43" s="22">
        <v>0.57095602296683845</v>
      </c>
      <c r="D43" s="32">
        <v>1.0461334727044656</v>
      </c>
      <c r="E43" s="22"/>
      <c r="F43" s="32"/>
      <c r="G43" s="32"/>
      <c r="H43" s="32"/>
    </row>
    <row r="44" spans="2:8">
      <c r="B44" s="21">
        <v>3.5</v>
      </c>
      <c r="C44" s="22">
        <v>0.53879605106095096</v>
      </c>
      <c r="D44" s="32">
        <v>1.0162439449129093</v>
      </c>
      <c r="E44" s="22"/>
      <c r="F44" s="32"/>
      <c r="G44" s="32"/>
      <c r="H44" s="32"/>
    </row>
    <row r="45" spans="2:8">
      <c r="B45" s="21">
        <v>3.6</v>
      </c>
      <c r="C45" s="22">
        <v>0.5092786748068403</v>
      </c>
      <c r="D45" s="32">
        <v>0.98801494644310628</v>
      </c>
      <c r="E45" s="22"/>
      <c r="F45" s="32"/>
      <c r="G45" s="32"/>
      <c r="H45" s="32"/>
    </row>
    <row r="46" spans="2:8">
      <c r="B46" s="21">
        <v>3.7</v>
      </c>
      <c r="C46" s="22">
        <v>0.48212210558777585</v>
      </c>
      <c r="D46" s="32">
        <v>0.96131183978248169</v>
      </c>
      <c r="E46" s="22"/>
      <c r="F46" s="32"/>
      <c r="G46" s="32"/>
      <c r="H46" s="32"/>
    </row>
    <row r="47" spans="2:8">
      <c r="B47" s="21">
        <v>3.8</v>
      </c>
      <c r="C47" s="22">
        <v>0.45708113749976809</v>
      </c>
      <c r="D47" s="32">
        <v>0.9360141597882059</v>
      </c>
      <c r="E47" s="22"/>
      <c r="F47" s="32"/>
      <c r="G47" s="32"/>
      <c r="H47" s="32"/>
    </row>
    <row r="48" spans="2:8">
      <c r="B48" s="21">
        <v>3.9</v>
      </c>
      <c r="C48" s="22">
        <v>0.43394159273482258</v>
      </c>
      <c r="D48" s="32">
        <v>0.91201379671671345</v>
      </c>
      <c r="E48" s="22"/>
      <c r="F48" s="32"/>
      <c r="G48" s="32"/>
      <c r="H48" s="32"/>
    </row>
    <row r="49" spans="2:8">
      <c r="B49" s="21">
        <v>4</v>
      </c>
      <c r="C49" s="22">
        <v>0.41251572659354069</v>
      </c>
      <c r="D49" s="32">
        <v>0.88921345179879552</v>
      </c>
      <c r="E49" s="22"/>
      <c r="F49" s="32"/>
      <c r="G49" s="32"/>
      <c r="H49" s="32"/>
    </row>
    <row r="50" spans="2:8">
      <c r="B50" s="21">
        <v>4.0999999999999996</v>
      </c>
      <c r="C50" s="22">
        <v>0.39263840722764137</v>
      </c>
      <c r="D50" s="32">
        <v>0.86752531882809336</v>
      </c>
      <c r="E50" s="22"/>
      <c r="F50" s="32"/>
      <c r="G50" s="32"/>
      <c r="H50" s="32"/>
    </row>
    <row r="51" spans="2:8">
      <c r="B51" s="21">
        <v>4.2</v>
      </c>
      <c r="C51" s="22">
        <v>0.3741639243478827</v>
      </c>
      <c r="D51" s="32">
        <v>0.83375340219984817</v>
      </c>
      <c r="E51" s="22"/>
      <c r="F51" s="32"/>
      <c r="G51" s="32"/>
      <c r="H51" s="32"/>
    </row>
    <row r="52" spans="2:8">
      <c r="B52" s="21">
        <v>4.3</v>
      </c>
      <c r="C52" s="22">
        <v>0.35696331127618441</v>
      </c>
      <c r="D52" s="32">
        <v>0.79542509544647499</v>
      </c>
      <c r="E52" s="22"/>
      <c r="F52" s="32"/>
      <c r="G52" s="32"/>
      <c r="H52" s="32"/>
    </row>
    <row r="53" spans="2:8">
      <c r="B53" s="21">
        <v>4.4000000000000004</v>
      </c>
      <c r="C53" s="22">
        <v>0.34092208809383528</v>
      </c>
      <c r="D53" s="32">
        <v>0.75968026935977906</v>
      </c>
      <c r="E53" s="22"/>
      <c r="F53" s="32"/>
      <c r="G53" s="32"/>
      <c r="H53" s="32"/>
    </row>
    <row r="54" spans="2:8">
      <c r="B54" s="21">
        <v>4.5</v>
      </c>
      <c r="C54" s="22">
        <v>0.32593835187637782</v>
      </c>
      <c r="D54" s="32">
        <v>0.7262918525829789</v>
      </c>
      <c r="E54" s="22"/>
      <c r="F54" s="32"/>
      <c r="G54" s="32"/>
      <c r="H54" s="32"/>
    </row>
    <row r="55" spans="2:8">
      <c r="B55" s="21">
        <v>4.5999999999999996</v>
      </c>
      <c r="C55" s="22"/>
      <c r="D55" s="32">
        <v>0.69505718406452366</v>
      </c>
      <c r="E55" s="22"/>
      <c r="F55" s="32"/>
      <c r="G55" s="32"/>
      <c r="H55" s="32"/>
    </row>
    <row r="56" spans="2:8">
      <c r="B56" s="21">
        <v>4.7</v>
      </c>
      <c r="C56" s="22"/>
      <c r="D56" s="32">
        <v>0.66579493050273075</v>
      </c>
      <c r="E56" s="22"/>
      <c r="F56" s="32"/>
      <c r="G56" s="32"/>
      <c r="H56" s="32"/>
    </row>
    <row r="57" spans="2:8">
      <c r="B57" s="21">
        <v>4.8</v>
      </c>
      <c r="C57" s="22"/>
      <c r="D57" s="32">
        <v>0.63834244855925881</v>
      </c>
      <c r="E57" s="22"/>
      <c r="F57" s="32"/>
      <c r="G57" s="32"/>
      <c r="H57" s="32"/>
    </row>
    <row r="58" spans="2:8">
      <c r="B58" s="21">
        <v>4.9000000000000004</v>
      </c>
      <c r="C58" s="22"/>
      <c r="D58" s="32">
        <v>0.612553519983562</v>
      </c>
      <c r="E58" s="22"/>
      <c r="F58" s="32"/>
      <c r="G58" s="32"/>
      <c r="H58" s="32"/>
    </row>
    <row r="59" spans="2:8">
      <c r="B59" s="21">
        <v>5</v>
      </c>
      <c r="C59" s="22"/>
      <c r="D59" s="32">
        <v>0.58829640059221289</v>
      </c>
      <c r="E59" s="22"/>
      <c r="F59" s="32"/>
      <c r="G59" s="32"/>
      <c r="H59" s="32"/>
    </row>
    <row r="60" spans="2:8">
      <c r="B60" s="21">
        <v>5.0999999999999996</v>
      </c>
      <c r="C60" s="22"/>
      <c r="D60" s="32"/>
      <c r="E60" s="22"/>
      <c r="F60" s="32"/>
      <c r="G60" s="32"/>
      <c r="H60" s="32"/>
    </row>
    <row r="61" spans="2:8">
      <c r="B61" s="21">
        <v>5.2</v>
      </c>
      <c r="C61" s="22"/>
      <c r="D61" s="32"/>
      <c r="E61" s="22"/>
      <c r="F61" s="32"/>
      <c r="G61" s="32"/>
      <c r="H61" s="32"/>
    </row>
    <row r="62" spans="2:8">
      <c r="B62" s="21">
        <v>5.3</v>
      </c>
      <c r="C62" s="22"/>
      <c r="D62" s="32"/>
      <c r="E62" s="22"/>
      <c r="F62" s="32"/>
      <c r="G62" s="32"/>
      <c r="H62" s="32"/>
    </row>
    <row r="63" spans="2:8">
      <c r="B63" s="21">
        <v>5.4</v>
      </c>
      <c r="C63" s="22"/>
      <c r="D63" s="32"/>
      <c r="E63" s="22"/>
      <c r="F63" s="32"/>
      <c r="G63" s="32"/>
      <c r="H63" s="32"/>
    </row>
    <row r="64" spans="2:8">
      <c r="B64" s="21">
        <v>5.5</v>
      </c>
      <c r="C64" s="22"/>
      <c r="D64" s="32"/>
      <c r="E64" s="22"/>
      <c r="F64" s="32"/>
      <c r="G64" s="32"/>
      <c r="H64" s="32"/>
    </row>
    <row r="65" spans="2:8">
      <c r="B65" s="21">
        <v>5.6</v>
      </c>
      <c r="C65" s="22"/>
      <c r="D65" s="32"/>
      <c r="E65" s="22"/>
      <c r="F65" s="32"/>
      <c r="G65" s="32"/>
      <c r="H65" s="32"/>
    </row>
    <row r="66" spans="2:8">
      <c r="B66" s="21">
        <v>5.7</v>
      </c>
      <c r="C66" s="22"/>
      <c r="D66" s="32"/>
      <c r="E66" s="22"/>
      <c r="F66" s="32"/>
      <c r="G66" s="32"/>
      <c r="H66" s="32"/>
    </row>
    <row r="67" spans="2:8">
      <c r="B67" s="21">
        <v>5.8</v>
      </c>
      <c r="C67" s="22"/>
      <c r="D67" s="32"/>
      <c r="E67" s="22"/>
      <c r="F67" s="32"/>
      <c r="G67" s="32"/>
      <c r="H67" s="32"/>
    </row>
    <row r="68" spans="2:8">
      <c r="B68" s="21">
        <v>5.9</v>
      </c>
      <c r="C68" s="22"/>
      <c r="D68" s="32"/>
      <c r="E68" s="22"/>
      <c r="F68" s="32"/>
      <c r="G68" s="32"/>
      <c r="H68" s="32"/>
    </row>
    <row r="69" spans="2:8">
      <c r="B69" s="21">
        <v>6</v>
      </c>
      <c r="C69" s="22"/>
      <c r="D69" s="32"/>
      <c r="E69" s="22"/>
      <c r="F69" s="32"/>
      <c r="G69" s="32"/>
      <c r="H69" s="32"/>
    </row>
    <row r="70" spans="2:8">
      <c r="B70" s="21">
        <v>6.1</v>
      </c>
      <c r="C70" s="22"/>
      <c r="D70" s="32"/>
      <c r="E70" s="22"/>
      <c r="F70" s="32"/>
      <c r="G70" s="32"/>
      <c r="H70" s="32"/>
    </row>
    <row r="71" spans="2:8">
      <c r="B71" s="21">
        <v>6.2</v>
      </c>
      <c r="C71" s="22"/>
      <c r="D71" s="32"/>
      <c r="E71" s="22"/>
      <c r="F71" s="32"/>
      <c r="G71" s="32"/>
      <c r="H71" s="32"/>
    </row>
    <row r="72" spans="2:8">
      <c r="B72" s="21">
        <v>6.3</v>
      </c>
      <c r="C72" s="22"/>
      <c r="D72" s="32"/>
      <c r="E72" s="22"/>
      <c r="F72" s="32"/>
      <c r="G72" s="32"/>
      <c r="H72" s="32"/>
    </row>
    <row r="73" spans="2:8">
      <c r="B73" s="21">
        <v>6.4</v>
      </c>
      <c r="C73" s="22"/>
      <c r="D73" s="32"/>
      <c r="E73" s="22"/>
      <c r="F73" s="32"/>
      <c r="G73" s="32"/>
      <c r="H73" s="32"/>
    </row>
    <row r="74" spans="2:8">
      <c r="B74" s="21">
        <v>6.5</v>
      </c>
      <c r="C74" s="22"/>
      <c r="D74" s="32"/>
      <c r="E74" s="22"/>
      <c r="F74" s="32"/>
      <c r="G74" s="32"/>
      <c r="H74" s="32"/>
    </row>
    <row r="75" spans="2:8">
      <c r="B75" s="21">
        <v>6.6</v>
      </c>
      <c r="C75" s="22"/>
      <c r="D75" s="32"/>
      <c r="E75" s="22"/>
      <c r="F75" s="32"/>
      <c r="G75" s="32"/>
      <c r="H75" s="32"/>
    </row>
    <row r="76" spans="2:8">
      <c r="B76" s="21">
        <v>6.7</v>
      </c>
      <c r="C76" s="22"/>
      <c r="D76" s="32"/>
      <c r="E76" s="22"/>
      <c r="F76" s="32"/>
      <c r="G76" s="32"/>
      <c r="H76" s="32"/>
    </row>
    <row r="77" spans="2:8">
      <c r="B77" s="21">
        <v>6.8</v>
      </c>
      <c r="C77" s="22"/>
      <c r="D77" s="32"/>
      <c r="E77" s="22"/>
      <c r="F77" s="32"/>
      <c r="G77" s="32"/>
      <c r="H77" s="32"/>
    </row>
    <row r="78" spans="2:8">
      <c r="B78" s="21">
        <v>6.9</v>
      </c>
      <c r="C78" s="22"/>
      <c r="D78" s="32"/>
      <c r="E78" s="22"/>
      <c r="F78" s="32"/>
      <c r="G78" s="32"/>
      <c r="H78" s="32"/>
    </row>
    <row r="79" spans="2:8">
      <c r="B79" s="21">
        <v>7</v>
      </c>
      <c r="C79" s="22"/>
      <c r="D79" s="32"/>
      <c r="E79" s="22"/>
      <c r="F79" s="32"/>
      <c r="G79" s="32"/>
      <c r="H79" s="32"/>
    </row>
    <row r="80" spans="2:8">
      <c r="B80" s="21">
        <v>7.1</v>
      </c>
      <c r="C80" s="22"/>
      <c r="D80" s="32"/>
      <c r="E80" s="22"/>
      <c r="F80" s="32"/>
      <c r="G80" s="32"/>
      <c r="H80" s="32"/>
    </row>
    <row r="81" spans="2:8">
      <c r="B81" s="21">
        <v>7.2</v>
      </c>
      <c r="C81" s="22"/>
      <c r="D81" s="32"/>
      <c r="E81" s="22"/>
      <c r="F81" s="32"/>
      <c r="G81" s="32"/>
      <c r="H81" s="32"/>
    </row>
    <row r="82" spans="2:8">
      <c r="B82" s="21">
        <v>7.3</v>
      </c>
      <c r="C82" s="22"/>
      <c r="D82" s="32"/>
      <c r="E82" s="22"/>
      <c r="F82" s="32"/>
      <c r="G82" s="32"/>
      <c r="H82" s="32"/>
    </row>
    <row r="83" spans="2:8">
      <c r="B83" s="21">
        <v>7.4</v>
      </c>
      <c r="C83" s="22"/>
      <c r="D83" s="32"/>
      <c r="E83" s="22"/>
      <c r="F83" s="32"/>
      <c r="G83" s="32"/>
      <c r="H83" s="32"/>
    </row>
    <row r="84" spans="2:8">
      <c r="B84" s="21">
        <v>7.5</v>
      </c>
      <c r="C84" s="22"/>
      <c r="D84" s="32"/>
      <c r="E84" s="22"/>
      <c r="F84" s="32"/>
      <c r="G84" s="32"/>
      <c r="H84" s="32"/>
    </row>
    <row r="85" spans="2:8">
      <c r="B85" s="21">
        <v>7.6</v>
      </c>
      <c r="C85" s="22"/>
      <c r="D85" s="32"/>
      <c r="E85" s="22"/>
      <c r="F85" s="32"/>
      <c r="G85" s="32"/>
      <c r="H85" s="32"/>
    </row>
    <row r="86" spans="2:8">
      <c r="B86" s="21">
        <v>7.7</v>
      </c>
      <c r="C86" s="22"/>
      <c r="D86" s="32"/>
      <c r="E86" s="22"/>
      <c r="F86" s="32"/>
      <c r="G86" s="32"/>
      <c r="H86" s="32"/>
    </row>
    <row r="87" spans="2:8">
      <c r="B87" s="21">
        <v>7.8</v>
      </c>
      <c r="C87" s="22"/>
      <c r="D87" s="32"/>
      <c r="E87" s="22"/>
      <c r="F87" s="32"/>
      <c r="G87" s="32"/>
      <c r="H87" s="32"/>
    </row>
    <row r="88" spans="2:8">
      <c r="B88" s="21">
        <v>7.9</v>
      </c>
      <c r="C88" s="22"/>
      <c r="D88" s="32"/>
      <c r="E88" s="22"/>
      <c r="F88" s="32"/>
      <c r="G88" s="32"/>
      <c r="H88" s="32"/>
    </row>
    <row r="89" spans="2:8">
      <c r="B89" s="23">
        <v>8</v>
      </c>
      <c r="C89" s="34"/>
      <c r="D89" s="33"/>
      <c r="E89" s="34"/>
      <c r="F89" s="33"/>
      <c r="G89" s="33"/>
      <c r="H89" s="33"/>
    </row>
  </sheetData>
  <mergeCells count="1">
    <mergeCell ref="C5:H5"/>
  </mergeCells>
  <phoneticPr fontId="23"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N89"/>
  <sheetViews>
    <sheetView workbookViewId="0">
      <selection activeCell="N42" sqref="N42"/>
    </sheetView>
  </sheetViews>
  <sheetFormatPr defaultRowHeight="12.75"/>
  <cols>
    <col min="2" max="2" width="10.42578125" customWidth="1"/>
    <col min="3" max="3" width="20.7109375" customWidth="1"/>
    <col min="4" max="4" width="20.42578125" customWidth="1"/>
    <col min="5" max="5" width="21.28515625" customWidth="1"/>
    <col min="6" max="6" width="20.85546875" customWidth="1"/>
    <col min="7" max="7" width="21.140625" customWidth="1"/>
    <col min="8" max="8" width="22.140625" customWidth="1"/>
    <col min="9" max="11" width="17.42578125" customWidth="1"/>
    <col min="12" max="14" width="18.5703125" customWidth="1"/>
  </cols>
  <sheetData>
    <row r="1" spans="1:14" ht="18.75">
      <c r="A1" s="12" t="s">
        <v>10</v>
      </c>
    </row>
    <row r="3" spans="1:14" s="13" customFormat="1" ht="15.75">
      <c r="A3" s="13" t="s">
        <v>32</v>
      </c>
    </row>
    <row r="4" spans="1:14" s="13" customFormat="1" ht="16.5" thickBot="1"/>
    <row r="5" spans="1:14" s="13" customFormat="1" ht="17.25" thickTop="1" thickBot="1">
      <c r="C5" s="236" t="s">
        <v>12</v>
      </c>
      <c r="D5" s="237"/>
      <c r="E5" s="237"/>
      <c r="F5" s="237"/>
      <c r="G5" s="237"/>
      <c r="H5" s="238"/>
    </row>
    <row r="6" spans="1:14" ht="13.5" thickTop="1">
      <c r="C6" s="16" t="s">
        <v>34</v>
      </c>
      <c r="D6" s="16" t="s">
        <v>33</v>
      </c>
      <c r="E6" s="16"/>
      <c r="F6" s="16"/>
      <c r="G6" s="16"/>
      <c r="H6" s="16"/>
      <c r="I6" s="46" t="s">
        <v>52</v>
      </c>
      <c r="J6" s="35"/>
      <c r="K6" s="35"/>
      <c r="L6" s="35"/>
      <c r="M6" s="35"/>
      <c r="N6" s="35"/>
    </row>
    <row r="7" spans="1:14">
      <c r="B7" s="16" t="s">
        <v>19</v>
      </c>
      <c r="C7" s="16" t="s">
        <v>20</v>
      </c>
      <c r="D7" s="16" t="s">
        <v>20</v>
      </c>
      <c r="E7" s="16"/>
      <c r="F7" s="16"/>
      <c r="G7" s="16"/>
      <c r="H7" s="16"/>
    </row>
    <row r="8" spans="1:14">
      <c r="B8" s="18" t="s">
        <v>21</v>
      </c>
      <c r="C8" s="18" t="s">
        <v>22</v>
      </c>
      <c r="D8" s="16" t="s">
        <v>22</v>
      </c>
      <c r="E8" s="16"/>
      <c r="F8" s="16"/>
      <c r="G8" s="16"/>
      <c r="H8" s="16"/>
    </row>
    <row r="9" spans="1:14">
      <c r="B9" s="19" t="s">
        <v>23</v>
      </c>
      <c r="C9" s="19" t="s">
        <v>24</v>
      </c>
      <c r="D9" s="16" t="s">
        <v>24</v>
      </c>
      <c r="E9" s="16"/>
      <c r="F9" s="16"/>
      <c r="G9" s="16"/>
      <c r="H9" s="16"/>
    </row>
    <row r="10" spans="1:14">
      <c r="B10" s="21">
        <v>0.1</v>
      </c>
      <c r="C10" s="31">
        <v>3.9898562975486063</v>
      </c>
      <c r="D10" s="32">
        <v>5.5076547384239669</v>
      </c>
      <c r="E10" s="30"/>
      <c r="F10" s="30"/>
      <c r="G10" s="30"/>
      <c r="H10" s="30"/>
    </row>
    <row r="11" spans="1:14">
      <c r="B11" s="21">
        <v>0.2</v>
      </c>
      <c r="C11" s="22">
        <v>3.9898562975486063</v>
      </c>
      <c r="D11" s="32">
        <v>5.5076547384239669</v>
      </c>
      <c r="E11" s="32"/>
      <c r="F11" s="32"/>
      <c r="G11" s="32"/>
      <c r="H11" s="32"/>
    </row>
    <row r="12" spans="1:14">
      <c r="B12" s="21">
        <v>0.3</v>
      </c>
      <c r="C12" s="22">
        <v>3.9898562975486063</v>
      </c>
      <c r="D12" s="32">
        <v>5.5076547384239669</v>
      </c>
      <c r="E12" s="32"/>
      <c r="F12" s="32"/>
      <c r="G12" s="32"/>
      <c r="H12" s="32"/>
    </row>
    <row r="13" spans="1:14">
      <c r="B13" s="21">
        <v>0.4</v>
      </c>
      <c r="C13" s="22">
        <v>3.7934525114012296</v>
      </c>
      <c r="D13" s="32">
        <v>5.5076547384239669</v>
      </c>
      <c r="E13" s="32"/>
      <c r="F13" s="32"/>
      <c r="G13" s="32"/>
      <c r="H13" s="32"/>
    </row>
    <row r="14" spans="1:14">
      <c r="B14" s="21">
        <v>0.5</v>
      </c>
      <c r="C14" s="22">
        <v>3.0347620091209837</v>
      </c>
      <c r="D14" s="32">
        <v>6.0480000000000018</v>
      </c>
      <c r="E14" s="32"/>
      <c r="F14" s="32"/>
      <c r="G14" s="32"/>
      <c r="H14" s="32"/>
    </row>
    <row r="15" spans="1:14">
      <c r="B15" s="21">
        <v>0.6</v>
      </c>
      <c r="C15" s="22">
        <v>2.5289683409341532</v>
      </c>
      <c r="D15" s="32">
        <v>5.04</v>
      </c>
      <c r="E15" s="32"/>
      <c r="F15" s="32"/>
      <c r="G15" s="32"/>
      <c r="H15" s="32"/>
    </row>
    <row r="16" spans="1:14">
      <c r="B16" s="21">
        <v>0.7</v>
      </c>
      <c r="C16" s="22">
        <v>2.1676871493721315</v>
      </c>
      <c r="D16" s="32">
        <v>4.32</v>
      </c>
      <c r="E16" s="32"/>
      <c r="F16" s="32"/>
      <c r="G16" s="32"/>
      <c r="H16" s="32"/>
    </row>
    <row r="17" spans="2:8">
      <c r="B17" s="21">
        <v>0.8</v>
      </c>
      <c r="C17" s="22">
        <v>1.8967262557006148</v>
      </c>
      <c r="D17" s="32">
        <v>3.78</v>
      </c>
      <c r="E17" s="32"/>
      <c r="F17" s="32"/>
      <c r="G17" s="32"/>
      <c r="H17" s="32"/>
    </row>
    <row r="18" spans="2:8">
      <c r="B18" s="21">
        <v>0.9</v>
      </c>
      <c r="C18" s="22">
        <v>1.685978893956102</v>
      </c>
      <c r="D18" s="32">
        <v>3.36</v>
      </c>
      <c r="E18" s="32"/>
      <c r="F18" s="32"/>
      <c r="G18" s="32"/>
      <c r="H18" s="32"/>
    </row>
    <row r="19" spans="2:8">
      <c r="B19" s="21">
        <v>1</v>
      </c>
      <c r="C19" s="22">
        <v>1.5173810045604919</v>
      </c>
      <c r="D19" s="32">
        <v>2.6715924151821593</v>
      </c>
      <c r="E19" s="32"/>
      <c r="F19" s="32"/>
      <c r="G19" s="32"/>
      <c r="H19" s="32"/>
    </row>
    <row r="20" spans="2:8">
      <c r="B20" s="21">
        <v>1.1000000000000001</v>
      </c>
      <c r="C20" s="22">
        <v>1.3794372768731744</v>
      </c>
      <c r="D20" s="32">
        <v>2.4287203774383266</v>
      </c>
      <c r="E20" s="32"/>
      <c r="F20" s="32"/>
      <c r="G20" s="32"/>
      <c r="H20" s="32"/>
    </row>
    <row r="21" spans="2:8">
      <c r="B21" s="21">
        <v>1.2</v>
      </c>
      <c r="C21" s="22">
        <v>1.2644841704670766</v>
      </c>
      <c r="D21" s="32">
        <v>2.2263270126517996</v>
      </c>
      <c r="E21" s="32"/>
      <c r="F21" s="32"/>
      <c r="G21" s="32"/>
      <c r="H21" s="32"/>
    </row>
    <row r="22" spans="2:8">
      <c r="B22" s="21">
        <v>1.3</v>
      </c>
      <c r="C22" s="22">
        <v>1.1672161573542246</v>
      </c>
      <c r="D22" s="32">
        <v>2.055071088601661</v>
      </c>
      <c r="E22" s="32"/>
      <c r="F22" s="32"/>
      <c r="G22" s="32"/>
      <c r="H22" s="32"/>
    </row>
    <row r="23" spans="2:8">
      <c r="B23" s="21">
        <v>1.4</v>
      </c>
      <c r="C23" s="22">
        <v>1.0838435746860657</v>
      </c>
      <c r="D23" s="32">
        <v>1.9082802965586854</v>
      </c>
      <c r="E23" s="32"/>
      <c r="F23" s="32"/>
      <c r="G23" s="32"/>
      <c r="H23" s="32"/>
    </row>
    <row r="24" spans="2:8">
      <c r="B24" s="21">
        <v>1.5</v>
      </c>
      <c r="C24" s="22">
        <v>1.0115873363736612</v>
      </c>
      <c r="D24" s="32">
        <v>1.7810616101214396</v>
      </c>
      <c r="E24" s="32"/>
      <c r="F24" s="32"/>
      <c r="G24" s="32"/>
      <c r="H24" s="32"/>
    </row>
    <row r="25" spans="2:8">
      <c r="B25" s="21">
        <v>1.6</v>
      </c>
      <c r="C25" s="22">
        <v>0.94836312785030741</v>
      </c>
      <c r="D25" s="32">
        <v>1.6697452594888496</v>
      </c>
      <c r="E25" s="32"/>
      <c r="F25" s="32"/>
      <c r="G25" s="32"/>
      <c r="H25" s="32"/>
    </row>
    <row r="26" spans="2:8">
      <c r="B26" s="21">
        <v>1.7</v>
      </c>
      <c r="C26" s="22">
        <v>0.89257706150617167</v>
      </c>
      <c r="D26" s="32">
        <v>1.5715249501071527</v>
      </c>
      <c r="E26" s="32"/>
      <c r="F26" s="32"/>
      <c r="G26" s="32"/>
      <c r="H26" s="32"/>
    </row>
    <row r="27" spans="2:8">
      <c r="B27" s="21">
        <v>1.8</v>
      </c>
      <c r="C27" s="22">
        <v>0.842989446978051</v>
      </c>
      <c r="D27" s="32">
        <v>1.4842180084345331</v>
      </c>
      <c r="E27" s="32"/>
      <c r="F27" s="32"/>
      <c r="G27" s="32"/>
      <c r="H27" s="32"/>
    </row>
    <row r="28" spans="2:8">
      <c r="B28" s="21">
        <v>1.9</v>
      </c>
      <c r="C28" s="22">
        <v>0.7986215813476274</v>
      </c>
      <c r="D28" s="32">
        <v>1.406101271148505</v>
      </c>
      <c r="E28" s="32"/>
      <c r="F28" s="32"/>
      <c r="G28" s="32"/>
      <c r="H28" s="32"/>
    </row>
    <row r="29" spans="2:8">
      <c r="B29" s="21">
        <v>2</v>
      </c>
      <c r="C29" s="22">
        <v>0.75869050228024593</v>
      </c>
      <c r="D29" s="32">
        <v>1.3357962075910796</v>
      </c>
      <c r="E29" s="32"/>
      <c r="F29" s="32"/>
      <c r="G29" s="32"/>
      <c r="H29" s="32"/>
    </row>
    <row r="30" spans="2:8">
      <c r="B30" s="21">
        <v>2.1</v>
      </c>
      <c r="C30" s="22">
        <v>0.72256238312404364</v>
      </c>
      <c r="D30" s="32">
        <v>1.2721868643724568</v>
      </c>
      <c r="E30" s="32"/>
      <c r="F30" s="32"/>
      <c r="G30" s="32"/>
      <c r="H30" s="32"/>
    </row>
    <row r="31" spans="2:8">
      <c r="B31" s="21">
        <v>2.2000000000000002</v>
      </c>
      <c r="C31" s="22">
        <v>0.68971863843658721</v>
      </c>
      <c r="D31" s="32">
        <v>1.2143601887191633</v>
      </c>
      <c r="E31" s="32"/>
      <c r="F31" s="32"/>
      <c r="G31" s="32"/>
      <c r="H31" s="32"/>
    </row>
    <row r="32" spans="2:8">
      <c r="B32" s="21">
        <v>2.2999999999999998</v>
      </c>
      <c r="C32" s="22">
        <v>0.65973087154804</v>
      </c>
      <c r="D32" s="32">
        <v>1.1615619196444171</v>
      </c>
      <c r="E32" s="32"/>
      <c r="F32" s="32"/>
      <c r="G32" s="32"/>
      <c r="H32" s="32"/>
    </row>
    <row r="33" spans="2:8">
      <c r="B33" s="21">
        <v>2.4</v>
      </c>
      <c r="C33" s="22">
        <v>0.63224208523353831</v>
      </c>
      <c r="D33" s="32">
        <v>1.1131635063258998</v>
      </c>
      <c r="E33" s="32"/>
      <c r="F33" s="32"/>
      <c r="G33" s="32"/>
      <c r="H33" s="32"/>
    </row>
    <row r="34" spans="2:8">
      <c r="B34" s="21">
        <v>2.5</v>
      </c>
      <c r="C34" s="22">
        <v>0.60695240182419674</v>
      </c>
      <c r="D34" s="32">
        <v>1.0686369660728638</v>
      </c>
      <c r="E34" s="32"/>
      <c r="F34" s="32"/>
      <c r="G34" s="32"/>
      <c r="H34" s="32"/>
    </row>
    <row r="35" spans="2:8">
      <c r="B35" s="21">
        <v>2.6</v>
      </c>
      <c r="C35" s="22">
        <v>0.58360807867711229</v>
      </c>
      <c r="D35" s="32">
        <v>1.0275355443008305</v>
      </c>
      <c r="E35" s="32"/>
      <c r="F35" s="32"/>
      <c r="G35" s="32"/>
      <c r="H35" s="32"/>
    </row>
    <row r="36" spans="2:8">
      <c r="B36" s="21">
        <v>2.7</v>
      </c>
      <c r="C36" s="22">
        <v>0.56199296465203397</v>
      </c>
      <c r="D36" s="32">
        <v>0.98947867228968855</v>
      </c>
      <c r="E36" s="32"/>
      <c r="F36" s="32"/>
      <c r="G36" s="32"/>
      <c r="H36" s="32"/>
    </row>
    <row r="37" spans="2:8">
      <c r="B37" s="21">
        <v>2.8</v>
      </c>
      <c r="C37" s="22">
        <v>0.54192178734303287</v>
      </c>
      <c r="D37" s="32">
        <v>0.95414014827934268</v>
      </c>
      <c r="E37" s="32"/>
      <c r="F37" s="32"/>
      <c r="G37" s="32"/>
      <c r="H37" s="32"/>
    </row>
    <row r="38" spans="2:8">
      <c r="B38" s="21">
        <v>2.9</v>
      </c>
      <c r="C38" s="22">
        <v>0.52323482915879038</v>
      </c>
      <c r="D38" s="32">
        <v>0.92123876385591708</v>
      </c>
      <c r="E38" s="32"/>
      <c r="F38" s="32"/>
      <c r="G38" s="32"/>
      <c r="H38" s="32"/>
    </row>
    <row r="39" spans="2:8">
      <c r="B39" s="21">
        <v>3</v>
      </c>
      <c r="C39" s="22">
        <v>0.50579366818683058</v>
      </c>
      <c r="D39" s="32">
        <v>0.8905308050607198</v>
      </c>
      <c r="E39" s="32"/>
      <c r="F39" s="32"/>
      <c r="G39" s="32"/>
      <c r="H39" s="32"/>
    </row>
    <row r="40" spans="2:8">
      <c r="B40" s="21">
        <v>3.1</v>
      </c>
      <c r="C40" s="22">
        <v>0.48947774340661032</v>
      </c>
      <c r="D40" s="32">
        <v>0.86180400489747078</v>
      </c>
      <c r="E40" s="32"/>
      <c r="F40" s="32"/>
      <c r="G40" s="32"/>
      <c r="H40" s="32"/>
    </row>
    <row r="41" spans="2:8">
      <c r="B41" s="21">
        <v>3.2</v>
      </c>
      <c r="C41" s="22">
        <v>0.4741815639251537</v>
      </c>
      <c r="D41" s="32">
        <v>0.83487262974442478</v>
      </c>
      <c r="E41" s="32"/>
      <c r="F41" s="32"/>
      <c r="G41" s="32"/>
      <c r="H41" s="32"/>
    </row>
    <row r="42" spans="2:8">
      <c r="B42" s="21">
        <v>3.3</v>
      </c>
      <c r="C42" s="22">
        <v>0.44874451160431267</v>
      </c>
      <c r="D42" s="32">
        <v>0.8095734591461089</v>
      </c>
      <c r="E42" s="32"/>
      <c r="F42" s="32"/>
      <c r="G42" s="32"/>
      <c r="H42" s="32"/>
    </row>
    <row r="43" spans="2:8">
      <c r="B43" s="21">
        <v>3.4</v>
      </c>
      <c r="C43" s="22">
        <v>0.42273596292136378</v>
      </c>
      <c r="D43" s="32">
        <v>0.78576247505357633</v>
      </c>
      <c r="E43" s="32"/>
      <c r="F43" s="32"/>
      <c r="G43" s="32"/>
      <c r="H43" s="32"/>
    </row>
    <row r="44" spans="2:8">
      <c r="B44" s="21">
        <v>3.5</v>
      </c>
      <c r="C44" s="22">
        <v>0.39892471276497665</v>
      </c>
      <c r="D44" s="32">
        <v>0.76331211862347415</v>
      </c>
      <c r="E44" s="32"/>
      <c r="F44" s="32"/>
      <c r="G44" s="32"/>
      <c r="H44" s="32"/>
    </row>
    <row r="45" spans="2:8">
      <c r="B45" s="21">
        <v>3.6</v>
      </c>
      <c r="C45" s="22">
        <v>0.37707004100084601</v>
      </c>
      <c r="D45" s="32">
        <v>0.74210900421726655</v>
      </c>
      <c r="E45" s="32"/>
      <c r="F45" s="32"/>
      <c r="G45" s="32"/>
      <c r="H45" s="32"/>
    </row>
    <row r="46" spans="2:8">
      <c r="B46" s="21">
        <v>3.7</v>
      </c>
      <c r="C46" s="22">
        <v>0.35696331127618447</v>
      </c>
      <c r="D46" s="32">
        <v>0.72205200410328629</v>
      </c>
      <c r="E46" s="32"/>
      <c r="F46" s="32"/>
      <c r="G46" s="32"/>
      <c r="H46" s="32"/>
    </row>
    <row r="47" spans="2:8">
      <c r="B47" s="21">
        <v>3.8</v>
      </c>
      <c r="C47" s="22">
        <v>0.33842297308663194</v>
      </c>
      <c r="D47" s="32">
        <v>0.70305063557425251</v>
      </c>
      <c r="E47" s="32"/>
      <c r="F47" s="32"/>
      <c r="G47" s="32"/>
      <c r="H47" s="32"/>
    </row>
    <row r="48" spans="2:8">
      <c r="B48" s="21">
        <v>3.9</v>
      </c>
      <c r="C48" s="22">
        <v>0.32129044913681559</v>
      </c>
      <c r="D48" s="32">
        <v>0.6850236962005537</v>
      </c>
      <c r="E48" s="32"/>
      <c r="F48" s="32"/>
      <c r="G48" s="32"/>
      <c r="H48" s="32"/>
    </row>
    <row r="49" spans="2:8">
      <c r="B49" s="21">
        <v>4</v>
      </c>
      <c r="C49" s="22">
        <v>0.30542673321068531</v>
      </c>
      <c r="D49" s="32">
        <v>0.66789810379553982</v>
      </c>
      <c r="E49" s="32"/>
      <c r="F49" s="32"/>
      <c r="G49" s="32"/>
      <c r="H49" s="32"/>
    </row>
    <row r="50" spans="2:8">
      <c r="B50" s="21">
        <v>4.0999999999999996</v>
      </c>
      <c r="C50" s="22">
        <v>0.29070956165205025</v>
      </c>
      <c r="D50" s="32">
        <v>0.64779116934338132</v>
      </c>
      <c r="E50" s="32"/>
      <c r="F50" s="32"/>
      <c r="G50" s="32"/>
      <c r="H50" s="32"/>
    </row>
    <row r="51" spans="2:8">
      <c r="B51" s="21">
        <v>4.2</v>
      </c>
      <c r="C51" s="22">
        <v>0.27703105053123384</v>
      </c>
      <c r="D51" s="32">
        <v>0.61731119935726986</v>
      </c>
      <c r="E51" s="32"/>
      <c r="F51" s="32"/>
      <c r="G51" s="32"/>
      <c r="H51" s="32"/>
    </row>
    <row r="52" spans="2:8">
      <c r="B52" s="21">
        <v>4.3</v>
      </c>
      <c r="C52" s="22">
        <v>0.26429571289188558</v>
      </c>
      <c r="D52" s="32">
        <v>0.58893291274538895</v>
      </c>
      <c r="E52" s="32"/>
      <c r="F52" s="32"/>
      <c r="G52" s="32"/>
      <c r="H52" s="32"/>
    </row>
    <row r="53" spans="2:8">
      <c r="B53" s="21">
        <v>4.4000000000000004</v>
      </c>
      <c r="C53" s="22">
        <v>0.25241878777742588</v>
      </c>
      <c r="D53" s="32">
        <v>0.5624674357780084</v>
      </c>
      <c r="E53" s="32"/>
      <c r="F53" s="32"/>
      <c r="G53" s="32"/>
      <c r="H53" s="32"/>
    </row>
    <row r="54" spans="2:8">
      <c r="B54" s="21">
        <v>4.5</v>
      </c>
      <c r="C54" s="22">
        <v>0.24132482624054147</v>
      </c>
      <c r="D54" s="32">
        <v>0.53774664477344403</v>
      </c>
      <c r="E54" s="32"/>
      <c r="F54" s="32"/>
      <c r="G54" s="32"/>
      <c r="H54" s="32"/>
    </row>
    <row r="55" spans="2:8">
      <c r="B55" s="21">
        <v>4.5999999999999996</v>
      </c>
      <c r="C55" s="22"/>
      <c r="D55" s="32">
        <v>0.51462048944528549</v>
      </c>
      <c r="E55" s="32"/>
      <c r="F55" s="32"/>
      <c r="G55" s="32"/>
      <c r="H55" s="32"/>
    </row>
    <row r="56" spans="2:8">
      <c r="B56" s="21">
        <v>4.7</v>
      </c>
      <c r="C56" s="22"/>
      <c r="D56" s="32">
        <v>0.49295471057773838</v>
      </c>
      <c r="E56" s="32"/>
      <c r="F56" s="32"/>
      <c r="G56" s="32"/>
      <c r="H56" s="32"/>
    </row>
    <row r="57" spans="2:8">
      <c r="B57" s="21">
        <v>4.8</v>
      </c>
      <c r="C57" s="22"/>
      <c r="D57" s="32">
        <v>0.47262888700790984</v>
      </c>
      <c r="E57" s="32"/>
      <c r="F57" s="32"/>
      <c r="G57" s="32"/>
      <c r="H57" s="32"/>
    </row>
    <row r="58" spans="2:8">
      <c r="B58" s="21">
        <v>4.9000000000000004</v>
      </c>
      <c r="C58" s="22"/>
      <c r="D58" s="32">
        <v>0.45353475871146365</v>
      </c>
      <c r="E58" s="32"/>
      <c r="F58" s="32"/>
      <c r="G58" s="32"/>
      <c r="H58" s="32"/>
    </row>
    <row r="59" spans="2:8">
      <c r="B59" s="21">
        <v>5</v>
      </c>
      <c r="C59" s="22"/>
      <c r="D59" s="32">
        <v>0.43557478226648966</v>
      </c>
      <c r="E59" s="32"/>
      <c r="F59" s="32"/>
      <c r="G59" s="32"/>
      <c r="H59" s="32"/>
    </row>
    <row r="60" spans="2:8">
      <c r="B60" s="21">
        <v>5.0999999999999996</v>
      </c>
      <c r="C60" s="22"/>
      <c r="D60" s="32"/>
      <c r="E60" s="32"/>
      <c r="F60" s="32"/>
      <c r="G60" s="32"/>
      <c r="H60" s="32"/>
    </row>
    <row r="61" spans="2:8">
      <c r="B61" s="21">
        <v>5.2</v>
      </c>
      <c r="C61" s="22"/>
      <c r="D61" s="32"/>
      <c r="E61" s="32"/>
      <c r="F61" s="32"/>
      <c r="G61" s="32"/>
      <c r="H61" s="32"/>
    </row>
    <row r="62" spans="2:8">
      <c r="B62" s="21">
        <v>5.3</v>
      </c>
      <c r="C62" s="22"/>
      <c r="D62" s="32"/>
      <c r="E62" s="32"/>
      <c r="F62" s="32"/>
      <c r="G62" s="32"/>
      <c r="H62" s="32"/>
    </row>
    <row r="63" spans="2:8">
      <c r="B63" s="21">
        <v>5.4</v>
      </c>
      <c r="C63" s="22"/>
      <c r="D63" s="32"/>
      <c r="E63" s="32"/>
      <c r="F63" s="32"/>
      <c r="G63" s="32"/>
      <c r="H63" s="32"/>
    </row>
    <row r="64" spans="2:8">
      <c r="B64" s="21">
        <v>5.5</v>
      </c>
      <c r="C64" s="22"/>
      <c r="D64" s="32"/>
      <c r="E64" s="32"/>
      <c r="F64" s="32"/>
      <c r="G64" s="32"/>
      <c r="H64" s="32"/>
    </row>
    <row r="65" spans="2:8">
      <c r="B65" s="21">
        <v>5.6</v>
      </c>
      <c r="C65" s="22"/>
      <c r="D65" s="32"/>
      <c r="E65" s="32"/>
      <c r="F65" s="32"/>
      <c r="G65" s="32"/>
      <c r="H65" s="32"/>
    </row>
    <row r="66" spans="2:8">
      <c r="B66" s="21">
        <v>5.7</v>
      </c>
      <c r="C66" s="22"/>
      <c r="D66" s="32"/>
      <c r="E66" s="32"/>
      <c r="F66" s="32"/>
      <c r="G66" s="32"/>
      <c r="H66" s="32"/>
    </row>
    <row r="67" spans="2:8">
      <c r="B67" s="21">
        <v>5.8</v>
      </c>
      <c r="C67" s="22"/>
      <c r="D67" s="32"/>
      <c r="E67" s="32"/>
      <c r="F67" s="32"/>
      <c r="G67" s="32"/>
      <c r="H67" s="32"/>
    </row>
    <row r="68" spans="2:8">
      <c r="B68" s="21">
        <v>5.9</v>
      </c>
      <c r="C68" s="22"/>
      <c r="D68" s="32"/>
      <c r="E68" s="32"/>
      <c r="F68" s="32"/>
      <c r="G68" s="32"/>
      <c r="H68" s="32"/>
    </row>
    <row r="69" spans="2:8">
      <c r="B69" s="21">
        <v>6</v>
      </c>
      <c r="C69" s="22"/>
      <c r="D69" s="32"/>
      <c r="E69" s="32"/>
      <c r="F69" s="32"/>
      <c r="G69" s="32"/>
      <c r="H69" s="32"/>
    </row>
    <row r="70" spans="2:8">
      <c r="B70" s="21">
        <v>6.1</v>
      </c>
      <c r="C70" s="22"/>
      <c r="D70" s="32"/>
      <c r="E70" s="32"/>
      <c r="F70" s="32"/>
      <c r="G70" s="32"/>
      <c r="H70" s="32"/>
    </row>
    <row r="71" spans="2:8">
      <c r="B71" s="21">
        <v>6.2</v>
      </c>
      <c r="C71" s="22"/>
      <c r="D71" s="32"/>
      <c r="E71" s="32"/>
      <c r="F71" s="32"/>
      <c r="G71" s="32"/>
      <c r="H71" s="32"/>
    </row>
    <row r="72" spans="2:8">
      <c r="B72" s="21">
        <v>6.3</v>
      </c>
      <c r="C72" s="22"/>
      <c r="D72" s="32"/>
      <c r="E72" s="32"/>
      <c r="F72" s="32"/>
      <c r="G72" s="32"/>
      <c r="H72" s="32"/>
    </row>
    <row r="73" spans="2:8">
      <c r="B73" s="21">
        <v>6.4</v>
      </c>
      <c r="C73" s="22"/>
      <c r="D73" s="32"/>
      <c r="E73" s="32"/>
      <c r="F73" s="32"/>
      <c r="G73" s="32"/>
      <c r="H73" s="32"/>
    </row>
    <row r="74" spans="2:8">
      <c r="B74" s="21">
        <v>6.5</v>
      </c>
      <c r="C74" s="22"/>
      <c r="D74" s="32"/>
      <c r="E74" s="32"/>
      <c r="F74" s="32"/>
      <c r="G74" s="32"/>
      <c r="H74" s="32"/>
    </row>
    <row r="75" spans="2:8">
      <c r="B75" s="21">
        <v>6.6</v>
      </c>
      <c r="C75" s="22"/>
      <c r="D75" s="32"/>
      <c r="E75" s="32"/>
      <c r="F75" s="32"/>
      <c r="G75" s="32"/>
      <c r="H75" s="32"/>
    </row>
    <row r="76" spans="2:8">
      <c r="B76" s="21">
        <v>6.7</v>
      </c>
      <c r="C76" s="22"/>
      <c r="D76" s="32"/>
      <c r="E76" s="32"/>
      <c r="F76" s="32"/>
      <c r="G76" s="32"/>
      <c r="H76" s="32"/>
    </row>
    <row r="77" spans="2:8">
      <c r="B77" s="21">
        <v>6.8</v>
      </c>
      <c r="C77" s="22"/>
      <c r="D77" s="32"/>
      <c r="E77" s="32"/>
      <c r="F77" s="32"/>
      <c r="G77" s="32"/>
      <c r="H77" s="32"/>
    </row>
    <row r="78" spans="2:8">
      <c r="B78" s="21">
        <v>6.9</v>
      </c>
      <c r="C78" s="22"/>
      <c r="D78" s="32"/>
      <c r="E78" s="32"/>
      <c r="F78" s="32"/>
      <c r="G78" s="32"/>
      <c r="H78" s="32"/>
    </row>
    <row r="79" spans="2:8">
      <c r="B79" s="21">
        <v>7</v>
      </c>
      <c r="C79" s="22"/>
      <c r="D79" s="32"/>
      <c r="E79" s="32"/>
      <c r="F79" s="32"/>
      <c r="G79" s="32"/>
      <c r="H79" s="32"/>
    </row>
    <row r="80" spans="2:8">
      <c r="B80" s="21">
        <v>7.1</v>
      </c>
      <c r="C80" s="22"/>
      <c r="D80" s="32"/>
      <c r="E80" s="32"/>
      <c r="F80" s="32"/>
      <c r="G80" s="32"/>
      <c r="H80" s="32"/>
    </row>
    <row r="81" spans="2:8">
      <c r="B81" s="21">
        <v>7.2</v>
      </c>
      <c r="C81" s="22"/>
      <c r="D81" s="32"/>
      <c r="E81" s="32"/>
      <c r="F81" s="32"/>
      <c r="G81" s="32"/>
      <c r="H81" s="32"/>
    </row>
    <row r="82" spans="2:8">
      <c r="B82" s="21">
        <v>7.3</v>
      </c>
      <c r="C82" s="22"/>
      <c r="D82" s="32"/>
      <c r="E82" s="32"/>
      <c r="F82" s="32"/>
      <c r="G82" s="32"/>
      <c r="H82" s="32"/>
    </row>
    <row r="83" spans="2:8">
      <c r="B83" s="21">
        <v>7.4</v>
      </c>
      <c r="C83" s="22"/>
      <c r="D83" s="32"/>
      <c r="E83" s="32"/>
      <c r="F83" s="32"/>
      <c r="G83" s="32"/>
      <c r="H83" s="32"/>
    </row>
    <row r="84" spans="2:8">
      <c r="B84" s="21">
        <v>7.5</v>
      </c>
      <c r="C84" s="22"/>
      <c r="D84" s="32"/>
      <c r="E84" s="32"/>
      <c r="F84" s="32"/>
      <c r="G84" s="32"/>
      <c r="H84" s="32"/>
    </row>
    <row r="85" spans="2:8">
      <c r="B85" s="21">
        <v>7.6</v>
      </c>
      <c r="C85" s="22"/>
      <c r="D85" s="32"/>
      <c r="E85" s="32"/>
      <c r="F85" s="32"/>
      <c r="G85" s="32"/>
      <c r="H85" s="32"/>
    </row>
    <row r="86" spans="2:8">
      <c r="B86" s="21">
        <v>7.7</v>
      </c>
      <c r="C86" s="22"/>
      <c r="D86" s="32"/>
      <c r="E86" s="32"/>
      <c r="F86" s="32"/>
      <c r="G86" s="32"/>
      <c r="H86" s="32"/>
    </row>
    <row r="87" spans="2:8">
      <c r="B87" s="21">
        <v>7.8</v>
      </c>
      <c r="C87" s="22"/>
      <c r="D87" s="32"/>
      <c r="E87" s="32"/>
      <c r="F87" s="32"/>
      <c r="G87" s="32"/>
      <c r="H87" s="32"/>
    </row>
    <row r="88" spans="2:8">
      <c r="B88" s="21">
        <v>7.9</v>
      </c>
      <c r="C88" s="22"/>
      <c r="D88" s="32"/>
      <c r="E88" s="32"/>
      <c r="F88" s="32"/>
      <c r="G88" s="32"/>
      <c r="H88" s="32"/>
    </row>
    <row r="89" spans="2:8">
      <c r="B89" s="23">
        <v>8</v>
      </c>
      <c r="C89" s="34"/>
      <c r="D89" s="33"/>
      <c r="E89" s="33"/>
      <c r="F89" s="33"/>
      <c r="G89" s="33"/>
      <c r="H89" s="33"/>
    </row>
  </sheetData>
  <mergeCells count="1">
    <mergeCell ref="C5:H5"/>
  </mergeCells>
  <phoneticPr fontId="23" type="noConversion"/>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L89"/>
  <sheetViews>
    <sheetView topLeftCell="A3" workbookViewId="0">
      <selection activeCell="N42" sqref="N42"/>
    </sheetView>
  </sheetViews>
  <sheetFormatPr defaultRowHeight="12.75"/>
  <cols>
    <col min="2" max="2" width="10.42578125" customWidth="1"/>
    <col min="3" max="3" width="20.7109375" customWidth="1"/>
    <col min="4" max="4" width="21.28515625" customWidth="1"/>
    <col min="5" max="5" width="20.85546875" customWidth="1"/>
    <col min="6" max="6" width="21.140625" customWidth="1"/>
    <col min="7" max="7" width="22.140625" customWidth="1"/>
    <col min="8" max="9" width="17.42578125" customWidth="1"/>
    <col min="10" max="12" width="18.5703125" customWidth="1"/>
  </cols>
  <sheetData>
    <row r="1" spans="1:12" ht="18.75">
      <c r="A1" s="12" t="s">
        <v>10</v>
      </c>
    </row>
    <row r="3" spans="1:12" s="13" customFormat="1" ht="15.75">
      <c r="A3" s="13" t="s">
        <v>35</v>
      </c>
    </row>
    <row r="4" spans="1:12" s="13" customFormat="1" ht="16.5" thickBot="1"/>
    <row r="5" spans="1:12" s="13" customFormat="1" ht="17.25" thickTop="1" thickBot="1">
      <c r="C5" s="236" t="s">
        <v>12</v>
      </c>
      <c r="D5" s="237"/>
      <c r="E5" s="237"/>
      <c r="F5" s="237"/>
      <c r="G5" s="238"/>
    </row>
    <row r="6" spans="1:12" ht="32.25" customHeight="1" thickTop="1">
      <c r="C6" s="36" t="s">
        <v>36</v>
      </c>
      <c r="D6" s="36"/>
      <c r="E6" s="36"/>
      <c r="F6" s="36"/>
      <c r="G6" s="36"/>
      <c r="H6" s="35"/>
      <c r="I6" s="46" t="s">
        <v>52</v>
      </c>
      <c r="J6" s="35"/>
      <c r="K6" s="35"/>
      <c r="L6" s="35"/>
    </row>
    <row r="7" spans="1:12">
      <c r="B7" s="16" t="s">
        <v>19</v>
      </c>
      <c r="C7" s="16" t="s">
        <v>20</v>
      </c>
      <c r="D7" s="16"/>
      <c r="E7" s="16"/>
      <c r="F7" s="16"/>
      <c r="G7" s="16"/>
    </row>
    <row r="8" spans="1:12">
      <c r="B8" s="18" t="s">
        <v>21</v>
      </c>
      <c r="C8" s="16" t="s">
        <v>22</v>
      </c>
      <c r="D8" s="16"/>
      <c r="E8" s="16"/>
      <c r="F8" s="16"/>
      <c r="G8" s="16"/>
    </row>
    <row r="9" spans="1:12">
      <c r="B9" s="19" t="s">
        <v>23</v>
      </c>
      <c r="C9" s="16" t="s">
        <v>24</v>
      </c>
      <c r="D9" s="16"/>
      <c r="E9" s="16"/>
      <c r="F9" s="16"/>
      <c r="G9" s="16"/>
    </row>
    <row r="10" spans="1:12">
      <c r="B10" s="21">
        <v>0.1</v>
      </c>
      <c r="C10" s="32">
        <v>6.9125230709208925</v>
      </c>
      <c r="D10" s="30"/>
      <c r="E10" s="30"/>
      <c r="F10" s="30"/>
      <c r="G10" s="30"/>
    </row>
    <row r="11" spans="1:12">
      <c r="B11" s="21">
        <v>0.2</v>
      </c>
      <c r="C11" s="32">
        <v>6.9125230709208925</v>
      </c>
      <c r="D11" s="32"/>
      <c r="E11" s="32"/>
      <c r="F11" s="32"/>
      <c r="G11" s="32"/>
    </row>
    <row r="12" spans="1:12">
      <c r="B12" s="21">
        <v>0.3</v>
      </c>
      <c r="C12" s="32">
        <v>6.9125230709208925</v>
      </c>
      <c r="D12" s="32"/>
      <c r="E12" s="32"/>
      <c r="F12" s="32"/>
      <c r="G12" s="32"/>
    </row>
    <row r="13" spans="1:12">
      <c r="B13" s="21">
        <v>0.4</v>
      </c>
      <c r="C13" s="32">
        <v>6.9125230709208925</v>
      </c>
      <c r="D13" s="32"/>
      <c r="E13" s="32"/>
      <c r="F13" s="32"/>
      <c r="G13" s="32"/>
    </row>
    <row r="14" spans="1:12">
      <c r="B14" s="21">
        <v>0.5</v>
      </c>
      <c r="C14" s="32">
        <v>6.9125230709208925</v>
      </c>
      <c r="D14" s="32"/>
      <c r="E14" s="32"/>
      <c r="F14" s="32"/>
      <c r="G14" s="32"/>
    </row>
    <row r="15" spans="1:12">
      <c r="B15" s="21">
        <v>0.6</v>
      </c>
      <c r="C15" s="32">
        <v>6.4375348854183629</v>
      </c>
      <c r="D15" s="32"/>
      <c r="E15" s="32"/>
      <c r="F15" s="32"/>
      <c r="G15" s="32"/>
    </row>
    <row r="16" spans="1:12">
      <c r="B16" s="21">
        <v>0.7</v>
      </c>
      <c r="C16" s="32">
        <v>5.5178870446443122</v>
      </c>
      <c r="D16" s="32"/>
      <c r="E16" s="32"/>
      <c r="F16" s="32"/>
      <c r="G16" s="32"/>
    </row>
    <row r="17" spans="2:7">
      <c r="B17" s="21">
        <v>0.8</v>
      </c>
      <c r="C17" s="32">
        <v>4.8281511640637724</v>
      </c>
      <c r="D17" s="32"/>
      <c r="E17" s="32"/>
      <c r="F17" s="32"/>
      <c r="G17" s="32"/>
    </row>
    <row r="18" spans="2:7">
      <c r="B18" s="21">
        <v>0.9</v>
      </c>
      <c r="C18" s="32">
        <v>4.2916899236122426</v>
      </c>
      <c r="D18" s="32"/>
      <c r="E18" s="32"/>
      <c r="F18" s="32"/>
      <c r="G18" s="32"/>
    </row>
    <row r="19" spans="2:7">
      <c r="B19" s="21">
        <v>1</v>
      </c>
      <c r="C19" s="32">
        <v>3.862520931251018</v>
      </c>
      <c r="D19" s="32"/>
      <c r="E19" s="32"/>
      <c r="F19" s="32"/>
      <c r="G19" s="32"/>
    </row>
    <row r="20" spans="2:7">
      <c r="B20" s="21">
        <v>1.1000000000000001</v>
      </c>
      <c r="C20" s="32">
        <v>3.5113826647736524</v>
      </c>
      <c r="D20" s="32"/>
      <c r="E20" s="32"/>
      <c r="F20" s="32"/>
      <c r="G20" s="32"/>
    </row>
    <row r="21" spans="2:7">
      <c r="B21" s="21">
        <v>1.2</v>
      </c>
      <c r="C21" s="32">
        <v>3.2187674427091815</v>
      </c>
      <c r="D21" s="32"/>
      <c r="E21" s="32"/>
      <c r="F21" s="32"/>
      <c r="G21" s="32"/>
    </row>
    <row r="22" spans="2:7">
      <c r="B22" s="21">
        <v>1.3</v>
      </c>
      <c r="C22" s="32">
        <v>2.9711699471161679</v>
      </c>
      <c r="D22" s="32"/>
      <c r="E22" s="32"/>
      <c r="F22" s="32"/>
      <c r="G22" s="32"/>
    </row>
    <row r="23" spans="2:7">
      <c r="B23" s="21">
        <v>1.4</v>
      </c>
      <c r="C23" s="32">
        <v>2.7589435223221561</v>
      </c>
      <c r="D23" s="32"/>
      <c r="E23" s="32"/>
      <c r="F23" s="32"/>
      <c r="G23" s="32"/>
    </row>
    <row r="24" spans="2:7">
      <c r="B24" s="21">
        <v>1.5</v>
      </c>
      <c r="C24" s="32">
        <v>2.5750139541673454</v>
      </c>
      <c r="D24" s="32"/>
      <c r="E24" s="32"/>
      <c r="F24" s="32"/>
      <c r="G24" s="32"/>
    </row>
    <row r="25" spans="2:7">
      <c r="B25" s="21">
        <v>1.6</v>
      </c>
      <c r="C25" s="32">
        <v>2.4140755820318862</v>
      </c>
      <c r="D25" s="32"/>
      <c r="E25" s="32"/>
      <c r="F25" s="32"/>
      <c r="G25" s="32"/>
    </row>
    <row r="26" spans="2:7">
      <c r="B26" s="21">
        <v>1.7</v>
      </c>
      <c r="C26" s="32">
        <v>2.2720711360300108</v>
      </c>
      <c r="D26" s="32"/>
      <c r="E26" s="32"/>
      <c r="F26" s="32"/>
      <c r="G26" s="32"/>
    </row>
    <row r="27" spans="2:7">
      <c r="B27" s="21">
        <v>1.8</v>
      </c>
      <c r="C27" s="32">
        <v>2.1458449618061213</v>
      </c>
      <c r="D27" s="32"/>
      <c r="E27" s="32"/>
      <c r="F27" s="32"/>
      <c r="G27" s="32"/>
    </row>
    <row r="28" spans="2:7">
      <c r="B28" s="21">
        <v>1.9</v>
      </c>
      <c r="C28" s="32">
        <v>2.0329057532900094</v>
      </c>
      <c r="D28" s="32"/>
      <c r="E28" s="32"/>
      <c r="F28" s="32"/>
      <c r="G28" s="32"/>
    </row>
    <row r="29" spans="2:7">
      <c r="B29" s="21">
        <v>2</v>
      </c>
      <c r="C29" s="32">
        <v>1.931260465625509</v>
      </c>
      <c r="D29" s="32"/>
      <c r="E29" s="32"/>
      <c r="F29" s="32"/>
      <c r="G29" s="32"/>
    </row>
    <row r="30" spans="2:7">
      <c r="B30" s="21">
        <v>2.1</v>
      </c>
      <c r="C30" s="32">
        <v>1.8392956815481039</v>
      </c>
      <c r="D30" s="32"/>
      <c r="E30" s="32"/>
      <c r="F30" s="32"/>
      <c r="G30" s="32"/>
    </row>
    <row r="31" spans="2:7">
      <c r="B31" s="21">
        <v>2.2000000000000002</v>
      </c>
      <c r="C31" s="32">
        <v>1.7556913323868262</v>
      </c>
      <c r="D31" s="32"/>
      <c r="E31" s="32"/>
      <c r="F31" s="32"/>
      <c r="G31" s="32"/>
    </row>
    <row r="32" spans="2:7">
      <c r="B32" s="21">
        <v>2.2999999999999998</v>
      </c>
      <c r="C32" s="32">
        <v>1.6793569266308774</v>
      </c>
      <c r="D32" s="32"/>
      <c r="E32" s="32"/>
      <c r="F32" s="32"/>
      <c r="G32" s="32"/>
    </row>
    <row r="33" spans="2:7">
      <c r="B33" s="21">
        <v>2.4</v>
      </c>
      <c r="C33" s="32">
        <v>1.6093837213545907</v>
      </c>
      <c r="D33" s="32"/>
      <c r="E33" s="32"/>
      <c r="F33" s="32"/>
      <c r="G33" s="32"/>
    </row>
    <row r="34" spans="2:7">
      <c r="B34" s="21">
        <v>2.5</v>
      </c>
      <c r="C34" s="32">
        <v>1.5450083725004071</v>
      </c>
      <c r="D34" s="32"/>
      <c r="E34" s="32"/>
      <c r="F34" s="32"/>
      <c r="G34" s="32"/>
    </row>
    <row r="35" spans="2:7">
      <c r="B35" s="21">
        <v>2.6</v>
      </c>
      <c r="C35" s="32">
        <v>1.4855849735580839</v>
      </c>
      <c r="D35" s="32"/>
      <c r="E35" s="32"/>
      <c r="F35" s="32"/>
      <c r="G35" s="32"/>
    </row>
    <row r="36" spans="2:7">
      <c r="B36" s="21">
        <v>2.7</v>
      </c>
      <c r="C36" s="32">
        <v>1.4305633078707474</v>
      </c>
      <c r="D36" s="32"/>
      <c r="E36" s="32"/>
      <c r="F36" s="32"/>
      <c r="G36" s="32"/>
    </row>
    <row r="37" spans="2:7">
      <c r="B37" s="21">
        <v>2.8</v>
      </c>
      <c r="C37" s="32">
        <v>1.3794717611610781</v>
      </c>
      <c r="D37" s="32"/>
      <c r="E37" s="32"/>
      <c r="F37" s="32"/>
      <c r="G37" s="32"/>
    </row>
    <row r="38" spans="2:7">
      <c r="B38" s="21">
        <v>2.9</v>
      </c>
      <c r="C38" s="32">
        <v>1.3319037693969027</v>
      </c>
      <c r="D38" s="32"/>
      <c r="E38" s="32"/>
      <c r="F38" s="32"/>
      <c r="G38" s="32"/>
    </row>
    <row r="39" spans="2:7">
      <c r="B39" s="21">
        <v>3</v>
      </c>
      <c r="C39" s="32">
        <v>1.2875069770836727</v>
      </c>
      <c r="D39" s="32"/>
      <c r="E39" s="32"/>
      <c r="F39" s="32"/>
      <c r="G39" s="32"/>
    </row>
    <row r="40" spans="2:7">
      <c r="B40" s="21">
        <v>3.1</v>
      </c>
      <c r="C40" s="32">
        <v>1.2459744939519413</v>
      </c>
      <c r="D40" s="32"/>
      <c r="E40" s="32"/>
      <c r="F40" s="32"/>
      <c r="G40" s="32"/>
    </row>
    <row r="41" spans="2:7">
      <c r="B41" s="21">
        <v>3.2</v>
      </c>
      <c r="C41" s="32">
        <v>1.2070377910159431</v>
      </c>
      <c r="D41" s="32"/>
      <c r="E41" s="32"/>
      <c r="F41" s="32"/>
      <c r="G41" s="32"/>
    </row>
    <row r="42" spans="2:7">
      <c r="B42" s="21">
        <v>3.3</v>
      </c>
      <c r="C42" s="32">
        <v>1.1704608882578844</v>
      </c>
      <c r="D42" s="32"/>
      <c r="E42" s="32"/>
      <c r="F42" s="32"/>
      <c r="G42" s="32"/>
    </row>
    <row r="43" spans="2:7">
      <c r="B43" s="21">
        <v>3.4</v>
      </c>
      <c r="C43" s="32">
        <v>1.1360355680150054</v>
      </c>
      <c r="D43" s="32"/>
      <c r="E43" s="32"/>
      <c r="F43" s="32"/>
      <c r="G43" s="32"/>
    </row>
    <row r="44" spans="2:7">
      <c r="B44" s="21">
        <v>3.5</v>
      </c>
      <c r="C44" s="32">
        <v>1.1035774089288621</v>
      </c>
      <c r="D44" s="32"/>
      <c r="E44" s="32"/>
      <c r="F44" s="32"/>
      <c r="G44" s="32"/>
    </row>
    <row r="45" spans="2:7">
      <c r="B45" s="21">
        <v>3.6</v>
      </c>
      <c r="C45" s="32">
        <v>1.0729224809030606</v>
      </c>
      <c r="D45" s="32"/>
      <c r="E45" s="32"/>
      <c r="F45" s="32"/>
      <c r="G45" s="32"/>
    </row>
    <row r="46" spans="2:7">
      <c r="B46" s="21">
        <v>3.7</v>
      </c>
      <c r="C46" s="32">
        <v>1.0439245760137885</v>
      </c>
      <c r="D46" s="32"/>
      <c r="E46" s="32"/>
      <c r="F46" s="32"/>
      <c r="G46" s="32"/>
    </row>
    <row r="47" spans="2:7">
      <c r="B47" s="21">
        <v>3.8</v>
      </c>
      <c r="C47" s="32">
        <v>1.0164528766450047</v>
      </c>
      <c r="D47" s="32"/>
      <c r="E47" s="32"/>
      <c r="F47" s="32"/>
      <c r="G47" s="32"/>
    </row>
    <row r="48" spans="2:7">
      <c r="B48" s="21">
        <v>3.9</v>
      </c>
      <c r="C48" s="32">
        <v>0.99038998237205589</v>
      </c>
      <c r="D48" s="32"/>
      <c r="E48" s="32"/>
      <c r="F48" s="32"/>
      <c r="G48" s="32"/>
    </row>
    <row r="49" spans="2:7">
      <c r="B49" s="21">
        <v>4</v>
      </c>
      <c r="C49" s="32">
        <v>0.96563023281275451</v>
      </c>
      <c r="D49" s="32"/>
      <c r="E49" s="32"/>
      <c r="F49" s="32"/>
      <c r="G49" s="32"/>
    </row>
    <row r="50" spans="2:7">
      <c r="B50" s="21">
        <v>4.0999999999999996</v>
      </c>
      <c r="C50" s="32">
        <v>0.93587784736451496</v>
      </c>
      <c r="D50" s="32"/>
      <c r="E50" s="32"/>
      <c r="F50" s="32"/>
      <c r="G50" s="32"/>
    </row>
    <row r="51" spans="2:7">
      <c r="B51" s="21">
        <v>4.2</v>
      </c>
      <c r="C51" s="32">
        <v>0.89184277858262451</v>
      </c>
      <c r="D51" s="32"/>
      <c r="E51" s="32"/>
      <c r="F51" s="32"/>
      <c r="G51" s="32"/>
    </row>
    <row r="52" spans="2:7">
      <c r="B52" s="21">
        <v>4.3</v>
      </c>
      <c r="C52" s="32">
        <v>0.85084405701446708</v>
      </c>
      <c r="D52" s="32"/>
      <c r="E52" s="32"/>
      <c r="F52" s="32"/>
      <c r="G52" s="32"/>
    </row>
    <row r="53" spans="2:7">
      <c r="B53" s="21">
        <v>4.4000000000000004</v>
      </c>
      <c r="C53" s="32">
        <v>0.81260881271681284</v>
      </c>
      <c r="D53" s="32"/>
      <c r="E53" s="32"/>
      <c r="F53" s="32"/>
      <c r="G53" s="32"/>
    </row>
    <row r="54" spans="2:7">
      <c r="B54" s="21">
        <v>4.5</v>
      </c>
      <c r="C54" s="32">
        <v>0.77689415378753068</v>
      </c>
      <c r="D54" s="32"/>
      <c r="E54" s="32"/>
      <c r="F54" s="32"/>
      <c r="G54" s="32"/>
    </row>
    <row r="55" spans="2:7">
      <c r="B55" s="21">
        <v>4.5999999999999996</v>
      </c>
      <c r="C55" s="32"/>
      <c r="D55" s="32"/>
      <c r="E55" s="32"/>
      <c r="F55" s="32"/>
      <c r="G55" s="32"/>
    </row>
    <row r="56" spans="2:7">
      <c r="B56" s="21">
        <v>4.7</v>
      </c>
      <c r="C56" s="32"/>
      <c r="D56" s="32"/>
      <c r="E56" s="32"/>
      <c r="F56" s="32"/>
      <c r="G56" s="32"/>
    </row>
    <row r="57" spans="2:7">
      <c r="B57" s="21">
        <v>4.8</v>
      </c>
      <c r="C57" s="32"/>
      <c r="D57" s="32"/>
      <c r="E57" s="32"/>
      <c r="F57" s="32"/>
      <c r="G57" s="32"/>
    </row>
    <row r="58" spans="2:7">
      <c r="B58" s="21">
        <v>4.9000000000000004</v>
      </c>
      <c r="C58" s="32"/>
      <c r="D58" s="32"/>
      <c r="E58" s="32"/>
      <c r="F58" s="32"/>
      <c r="G58" s="32"/>
    </row>
    <row r="59" spans="2:7">
      <c r="B59" s="21">
        <v>5</v>
      </c>
      <c r="C59" s="32"/>
      <c r="D59" s="32"/>
      <c r="E59" s="32"/>
      <c r="F59" s="32"/>
      <c r="G59" s="32"/>
    </row>
    <row r="60" spans="2:7">
      <c r="B60" s="21">
        <v>5.0999999999999996</v>
      </c>
      <c r="C60" s="32"/>
      <c r="D60" s="32"/>
      <c r="E60" s="32"/>
      <c r="F60" s="32"/>
      <c r="G60" s="32"/>
    </row>
    <row r="61" spans="2:7">
      <c r="B61" s="21">
        <v>5.2</v>
      </c>
      <c r="C61" s="32"/>
      <c r="D61" s="32"/>
      <c r="E61" s="32"/>
      <c r="F61" s="32"/>
      <c r="G61" s="32"/>
    </row>
    <row r="62" spans="2:7">
      <c r="B62" s="21">
        <v>5.3</v>
      </c>
      <c r="C62" s="32"/>
      <c r="D62" s="32"/>
      <c r="E62" s="32"/>
      <c r="F62" s="32"/>
      <c r="G62" s="32"/>
    </row>
    <row r="63" spans="2:7">
      <c r="B63" s="21">
        <v>5.4</v>
      </c>
      <c r="C63" s="32"/>
      <c r="D63" s="32"/>
      <c r="E63" s="32"/>
      <c r="F63" s="32"/>
      <c r="G63" s="32"/>
    </row>
    <row r="64" spans="2:7">
      <c r="B64" s="21">
        <v>5.5</v>
      </c>
      <c r="C64" s="32"/>
      <c r="D64" s="32"/>
      <c r="E64" s="32"/>
      <c r="F64" s="32"/>
      <c r="G64" s="32"/>
    </row>
    <row r="65" spans="2:7">
      <c r="B65" s="21">
        <v>5.6</v>
      </c>
      <c r="C65" s="32"/>
      <c r="D65" s="32"/>
      <c r="E65" s="32"/>
      <c r="F65" s="32"/>
      <c r="G65" s="32"/>
    </row>
    <row r="66" spans="2:7">
      <c r="B66" s="21">
        <v>5.7</v>
      </c>
      <c r="C66" s="32"/>
      <c r="D66" s="32"/>
      <c r="E66" s="32"/>
      <c r="F66" s="32"/>
      <c r="G66" s="32"/>
    </row>
    <row r="67" spans="2:7">
      <c r="B67" s="21">
        <v>5.8</v>
      </c>
      <c r="C67" s="32"/>
      <c r="D67" s="32"/>
      <c r="E67" s="32"/>
      <c r="F67" s="32"/>
      <c r="G67" s="32"/>
    </row>
    <row r="68" spans="2:7">
      <c r="B68" s="21">
        <v>5.9</v>
      </c>
      <c r="C68" s="32"/>
      <c r="D68" s="32"/>
      <c r="E68" s="32"/>
      <c r="F68" s="32"/>
      <c r="G68" s="32"/>
    </row>
    <row r="69" spans="2:7">
      <c r="B69" s="21">
        <v>6</v>
      </c>
      <c r="C69" s="32"/>
      <c r="D69" s="32"/>
      <c r="E69" s="32"/>
      <c r="F69" s="32"/>
      <c r="G69" s="32"/>
    </row>
    <row r="70" spans="2:7">
      <c r="B70" s="21">
        <v>6.1</v>
      </c>
      <c r="C70" s="32"/>
      <c r="D70" s="32"/>
      <c r="E70" s="32"/>
      <c r="F70" s="32"/>
      <c r="G70" s="32"/>
    </row>
    <row r="71" spans="2:7">
      <c r="B71" s="21">
        <v>6.2</v>
      </c>
      <c r="C71" s="32"/>
      <c r="D71" s="32"/>
      <c r="E71" s="32"/>
      <c r="F71" s="32"/>
      <c r="G71" s="32"/>
    </row>
    <row r="72" spans="2:7">
      <c r="B72" s="21">
        <v>6.3</v>
      </c>
      <c r="C72" s="32"/>
      <c r="D72" s="32"/>
      <c r="E72" s="32"/>
      <c r="F72" s="32"/>
      <c r="G72" s="32"/>
    </row>
    <row r="73" spans="2:7">
      <c r="B73" s="21">
        <v>6.4</v>
      </c>
      <c r="C73" s="32"/>
      <c r="D73" s="32"/>
      <c r="E73" s="32"/>
      <c r="F73" s="32"/>
      <c r="G73" s="32"/>
    </row>
    <row r="74" spans="2:7">
      <c r="B74" s="21">
        <v>6.5</v>
      </c>
      <c r="C74" s="32"/>
      <c r="D74" s="32"/>
      <c r="E74" s="32"/>
      <c r="F74" s="32"/>
      <c r="G74" s="32"/>
    </row>
    <row r="75" spans="2:7">
      <c r="B75" s="21">
        <v>6.6</v>
      </c>
      <c r="C75" s="32"/>
      <c r="D75" s="32"/>
      <c r="E75" s="32"/>
      <c r="F75" s="32"/>
      <c r="G75" s="32"/>
    </row>
    <row r="76" spans="2:7">
      <c r="B76" s="21">
        <v>6.7</v>
      </c>
      <c r="C76" s="32"/>
      <c r="D76" s="32"/>
      <c r="E76" s="32"/>
      <c r="F76" s="32"/>
      <c r="G76" s="32"/>
    </row>
    <row r="77" spans="2:7">
      <c r="B77" s="21">
        <v>6.8</v>
      </c>
      <c r="C77" s="32"/>
      <c r="D77" s="32"/>
      <c r="E77" s="32"/>
      <c r="F77" s="32"/>
      <c r="G77" s="32"/>
    </row>
    <row r="78" spans="2:7">
      <c r="B78" s="21">
        <v>6.9</v>
      </c>
      <c r="C78" s="32"/>
      <c r="D78" s="32"/>
      <c r="E78" s="32"/>
      <c r="F78" s="32"/>
      <c r="G78" s="32"/>
    </row>
    <row r="79" spans="2:7">
      <c r="B79" s="21">
        <v>7</v>
      </c>
      <c r="C79" s="32"/>
      <c r="D79" s="32"/>
      <c r="E79" s="32"/>
      <c r="F79" s="32"/>
      <c r="G79" s="32"/>
    </row>
    <row r="80" spans="2:7">
      <c r="B80" s="21">
        <v>7.1</v>
      </c>
      <c r="C80" s="32"/>
      <c r="D80" s="32"/>
      <c r="E80" s="32"/>
      <c r="F80" s="32"/>
      <c r="G80" s="32"/>
    </row>
    <row r="81" spans="2:7">
      <c r="B81" s="21">
        <v>7.2</v>
      </c>
      <c r="C81" s="32"/>
      <c r="D81" s="32"/>
      <c r="E81" s="32"/>
      <c r="F81" s="32"/>
      <c r="G81" s="32"/>
    </row>
    <row r="82" spans="2:7">
      <c r="B82" s="21">
        <v>7.3</v>
      </c>
      <c r="C82" s="32"/>
      <c r="D82" s="32"/>
      <c r="E82" s="32"/>
      <c r="F82" s="32"/>
      <c r="G82" s="32"/>
    </row>
    <row r="83" spans="2:7">
      <c r="B83" s="21">
        <v>7.4</v>
      </c>
      <c r="C83" s="32"/>
      <c r="D83" s="32"/>
      <c r="E83" s="32"/>
      <c r="F83" s="32"/>
      <c r="G83" s="32"/>
    </row>
    <row r="84" spans="2:7">
      <c r="B84" s="21">
        <v>7.5</v>
      </c>
      <c r="C84" s="32"/>
      <c r="D84" s="32"/>
      <c r="E84" s="32"/>
      <c r="F84" s="32"/>
      <c r="G84" s="32"/>
    </row>
    <row r="85" spans="2:7">
      <c r="B85" s="21">
        <v>7.6</v>
      </c>
      <c r="C85" s="32"/>
      <c r="D85" s="32"/>
      <c r="E85" s="32"/>
      <c r="F85" s="32"/>
      <c r="G85" s="32"/>
    </row>
    <row r="86" spans="2:7">
      <c r="B86" s="21">
        <v>7.7</v>
      </c>
      <c r="C86" s="32"/>
      <c r="D86" s="32"/>
      <c r="E86" s="32"/>
      <c r="F86" s="32"/>
      <c r="G86" s="32"/>
    </row>
    <row r="87" spans="2:7">
      <c r="B87" s="21">
        <v>7.8</v>
      </c>
      <c r="C87" s="32"/>
      <c r="D87" s="32"/>
      <c r="E87" s="32"/>
      <c r="F87" s="32"/>
      <c r="G87" s="32"/>
    </row>
    <row r="88" spans="2:7">
      <c r="B88" s="21">
        <v>7.9</v>
      </c>
      <c r="C88" s="32"/>
      <c r="D88" s="32"/>
      <c r="E88" s="32"/>
      <c r="F88" s="32"/>
      <c r="G88" s="32"/>
    </row>
    <row r="89" spans="2:7">
      <c r="B89" s="23">
        <v>8</v>
      </c>
      <c r="C89" s="33"/>
      <c r="D89" s="33"/>
      <c r="E89" s="33"/>
      <c r="F89" s="33"/>
      <c r="G89" s="32"/>
    </row>
  </sheetData>
  <mergeCells count="1">
    <mergeCell ref="C5:G5"/>
  </mergeCells>
  <phoneticPr fontId="23" type="noConversion"/>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L89"/>
  <sheetViews>
    <sheetView workbookViewId="0">
      <selection activeCell="N42" sqref="N42"/>
    </sheetView>
  </sheetViews>
  <sheetFormatPr defaultRowHeight="12.75"/>
  <cols>
    <col min="2" max="2" width="10.42578125" customWidth="1"/>
    <col min="3" max="3" width="20.7109375" customWidth="1"/>
    <col min="4" max="4" width="21.28515625" customWidth="1"/>
    <col min="5" max="5" width="20.85546875" customWidth="1"/>
    <col min="6" max="6" width="21.140625" customWidth="1"/>
    <col min="7" max="7" width="22.140625" customWidth="1"/>
    <col min="8" max="9" width="17.42578125" customWidth="1"/>
    <col min="10" max="12" width="18.5703125" customWidth="1"/>
  </cols>
  <sheetData>
    <row r="1" spans="1:12" ht="18.75">
      <c r="A1" s="12" t="s">
        <v>10</v>
      </c>
    </row>
    <row r="3" spans="1:12" s="13" customFormat="1" ht="15.75">
      <c r="A3" s="13" t="s">
        <v>35</v>
      </c>
    </row>
    <row r="4" spans="1:12" s="13" customFormat="1" ht="16.5" thickBot="1"/>
    <row r="5" spans="1:12" s="13" customFormat="1" ht="17.25" thickTop="1" thickBot="1">
      <c r="C5" s="236" t="s">
        <v>12</v>
      </c>
      <c r="D5" s="237"/>
      <c r="E5" s="237"/>
      <c r="F5" s="237"/>
      <c r="G5" s="238"/>
    </row>
    <row r="6" spans="1:12" ht="32.25" customHeight="1" thickTop="1">
      <c r="C6" s="36" t="s">
        <v>36</v>
      </c>
      <c r="D6" s="36"/>
      <c r="E6" s="36"/>
      <c r="F6" s="36"/>
      <c r="G6" s="36"/>
      <c r="H6" s="35"/>
      <c r="I6" s="46" t="s">
        <v>52</v>
      </c>
      <c r="J6" s="35"/>
      <c r="K6" s="35"/>
      <c r="L6" s="35"/>
    </row>
    <row r="7" spans="1:12">
      <c r="B7" s="16" t="s">
        <v>19</v>
      </c>
      <c r="C7" s="16" t="s">
        <v>20</v>
      </c>
      <c r="D7" s="16"/>
      <c r="E7" s="16"/>
      <c r="F7" s="16"/>
      <c r="G7" s="16"/>
    </row>
    <row r="8" spans="1:12">
      <c r="B8" s="18" t="s">
        <v>21</v>
      </c>
      <c r="C8" s="16" t="s">
        <v>22</v>
      </c>
      <c r="D8" s="16"/>
      <c r="E8" s="16"/>
      <c r="F8" s="16"/>
      <c r="G8" s="16"/>
    </row>
    <row r="9" spans="1:12">
      <c r="B9" s="19" t="s">
        <v>23</v>
      </c>
      <c r="C9" s="16" t="s">
        <v>24</v>
      </c>
      <c r="D9" s="16"/>
      <c r="E9" s="16"/>
      <c r="F9" s="16"/>
      <c r="G9" s="16"/>
    </row>
    <row r="10" spans="1:12">
      <c r="B10" s="21">
        <v>0.1</v>
      </c>
      <c r="C10" s="32">
        <v>5.1920728843805817</v>
      </c>
      <c r="D10" s="30"/>
      <c r="E10" s="30"/>
      <c r="F10" s="30"/>
      <c r="G10" s="30"/>
    </row>
    <row r="11" spans="1:12">
      <c r="B11" s="21">
        <v>0.2</v>
      </c>
      <c r="C11" s="32">
        <v>5.1920728843805817</v>
      </c>
      <c r="D11" s="32"/>
      <c r="E11" s="32"/>
      <c r="F11" s="32"/>
      <c r="G11" s="32"/>
    </row>
    <row r="12" spans="1:12">
      <c r="B12" s="21">
        <v>0.3</v>
      </c>
      <c r="C12" s="32">
        <v>5.1920728843805817</v>
      </c>
      <c r="D12" s="32"/>
      <c r="E12" s="32"/>
      <c r="F12" s="32"/>
      <c r="G12" s="32"/>
    </row>
    <row r="13" spans="1:12">
      <c r="B13" s="21">
        <v>0.4</v>
      </c>
      <c r="C13" s="32">
        <v>5.1920728843805817</v>
      </c>
      <c r="D13" s="32"/>
      <c r="E13" s="32"/>
      <c r="F13" s="32"/>
      <c r="G13" s="32"/>
    </row>
    <row r="14" spans="1:12">
      <c r="B14" s="21">
        <v>0.5</v>
      </c>
      <c r="C14" s="32">
        <v>5.1920728843805817</v>
      </c>
      <c r="D14" s="32"/>
      <c r="E14" s="32"/>
      <c r="F14" s="32"/>
      <c r="G14" s="32"/>
    </row>
    <row r="15" spans="1:12">
      <c r="B15" s="21">
        <v>0.6</v>
      </c>
      <c r="C15" s="32">
        <v>4.8353039806031264</v>
      </c>
      <c r="D15" s="32"/>
      <c r="E15" s="32"/>
      <c r="F15" s="32"/>
      <c r="G15" s="32"/>
    </row>
    <row r="16" spans="1:12">
      <c r="B16" s="21">
        <v>0.7</v>
      </c>
      <c r="C16" s="32">
        <v>4.1445462690883943</v>
      </c>
      <c r="D16" s="32"/>
      <c r="E16" s="32"/>
      <c r="F16" s="32"/>
      <c r="G16" s="32"/>
    </row>
    <row r="17" spans="2:7">
      <c r="B17" s="21">
        <v>0.8</v>
      </c>
      <c r="C17" s="32">
        <v>3.6264779854523446</v>
      </c>
      <c r="D17" s="32"/>
      <c r="E17" s="32"/>
      <c r="F17" s="32"/>
      <c r="G17" s="32"/>
    </row>
    <row r="18" spans="2:7">
      <c r="B18" s="21">
        <v>0.9</v>
      </c>
      <c r="C18" s="32">
        <v>3.2235359870687512</v>
      </c>
      <c r="D18" s="32"/>
      <c r="E18" s="32"/>
      <c r="F18" s="32"/>
      <c r="G18" s="32"/>
    </row>
    <row r="19" spans="2:7">
      <c r="B19" s="21">
        <v>1</v>
      </c>
      <c r="C19" s="32">
        <v>2.9011823883618759</v>
      </c>
      <c r="D19" s="32"/>
      <c r="E19" s="32"/>
      <c r="F19" s="32"/>
      <c r="G19" s="32"/>
    </row>
    <row r="20" spans="2:7">
      <c r="B20" s="21">
        <v>1.1000000000000001</v>
      </c>
      <c r="C20" s="32">
        <v>2.6374385348744327</v>
      </c>
      <c r="D20" s="32"/>
      <c r="E20" s="32"/>
      <c r="F20" s="32"/>
      <c r="G20" s="32"/>
    </row>
    <row r="21" spans="2:7">
      <c r="B21" s="21">
        <v>1.2</v>
      </c>
      <c r="C21" s="32">
        <v>2.4176519903015632</v>
      </c>
      <c r="D21" s="32"/>
      <c r="E21" s="32"/>
      <c r="F21" s="32"/>
      <c r="G21" s="32"/>
    </row>
    <row r="22" spans="2:7">
      <c r="B22" s="21">
        <v>1.3</v>
      </c>
      <c r="C22" s="32">
        <v>2.2316787602783661</v>
      </c>
      <c r="D22" s="32"/>
      <c r="E22" s="32"/>
      <c r="F22" s="32"/>
      <c r="G22" s="32"/>
    </row>
    <row r="23" spans="2:7">
      <c r="B23" s="21">
        <v>1.4</v>
      </c>
      <c r="C23" s="32">
        <v>2.0722731345441971</v>
      </c>
      <c r="D23" s="32"/>
      <c r="E23" s="32"/>
      <c r="F23" s="32"/>
      <c r="G23" s="32"/>
    </row>
    <row r="24" spans="2:7">
      <c r="B24" s="21">
        <v>1.5</v>
      </c>
      <c r="C24" s="32">
        <v>1.9341215922412507</v>
      </c>
      <c r="D24" s="32"/>
      <c r="E24" s="32"/>
      <c r="F24" s="32"/>
      <c r="G24" s="32"/>
    </row>
    <row r="25" spans="2:7">
      <c r="B25" s="21">
        <v>1.6</v>
      </c>
      <c r="C25" s="32">
        <v>1.8132389927261723</v>
      </c>
      <c r="D25" s="32"/>
      <c r="E25" s="32"/>
      <c r="F25" s="32"/>
      <c r="G25" s="32"/>
    </row>
    <row r="26" spans="2:7">
      <c r="B26" s="21">
        <v>1.7</v>
      </c>
      <c r="C26" s="32">
        <v>1.706577875506986</v>
      </c>
      <c r="D26" s="32"/>
      <c r="E26" s="32"/>
      <c r="F26" s="32"/>
      <c r="G26" s="32"/>
    </row>
    <row r="27" spans="2:7">
      <c r="B27" s="21">
        <v>1.8</v>
      </c>
      <c r="C27" s="32">
        <v>1.6117679935343756</v>
      </c>
      <c r="D27" s="32"/>
      <c r="E27" s="32"/>
      <c r="F27" s="32"/>
      <c r="G27" s="32"/>
    </row>
    <row r="28" spans="2:7">
      <c r="B28" s="21">
        <v>1.9</v>
      </c>
      <c r="C28" s="32">
        <v>1.5269380991378294</v>
      </c>
      <c r="D28" s="32"/>
      <c r="E28" s="32"/>
      <c r="F28" s="32"/>
      <c r="G28" s="32"/>
    </row>
    <row r="29" spans="2:7">
      <c r="B29" s="21">
        <v>2</v>
      </c>
      <c r="C29" s="32">
        <v>1.450591194180938</v>
      </c>
      <c r="D29" s="32"/>
      <c r="E29" s="32"/>
      <c r="F29" s="32"/>
      <c r="G29" s="32"/>
    </row>
    <row r="30" spans="2:7">
      <c r="B30" s="21">
        <v>2.1</v>
      </c>
      <c r="C30" s="32">
        <v>1.3815154230294648</v>
      </c>
      <c r="D30" s="32"/>
      <c r="E30" s="32"/>
      <c r="F30" s="32"/>
      <c r="G30" s="32"/>
    </row>
    <row r="31" spans="2:7">
      <c r="B31" s="21">
        <v>2.2000000000000002</v>
      </c>
      <c r="C31" s="32">
        <v>1.3187192674372163</v>
      </c>
      <c r="D31" s="32"/>
      <c r="E31" s="32"/>
      <c r="F31" s="32"/>
      <c r="G31" s="32"/>
    </row>
    <row r="32" spans="2:7">
      <c r="B32" s="21">
        <v>2.2999999999999998</v>
      </c>
      <c r="C32" s="32">
        <v>1.2613836471138591</v>
      </c>
      <c r="D32" s="32"/>
      <c r="E32" s="32"/>
      <c r="F32" s="32"/>
      <c r="G32" s="32"/>
    </row>
    <row r="33" spans="2:7">
      <c r="B33" s="21">
        <v>2.4</v>
      </c>
      <c r="C33" s="32">
        <v>1.2088259951507816</v>
      </c>
      <c r="D33" s="32"/>
      <c r="E33" s="32"/>
      <c r="F33" s="32"/>
      <c r="G33" s="32"/>
    </row>
    <row r="34" spans="2:7">
      <c r="B34" s="21">
        <v>2.5</v>
      </c>
      <c r="C34" s="32">
        <v>1.1604729553447504</v>
      </c>
      <c r="D34" s="32"/>
      <c r="E34" s="32"/>
      <c r="F34" s="32"/>
      <c r="G34" s="32"/>
    </row>
    <row r="35" spans="2:7">
      <c r="B35" s="21">
        <v>2.6</v>
      </c>
      <c r="C35" s="32">
        <v>1.115839380139183</v>
      </c>
      <c r="D35" s="32"/>
      <c r="E35" s="32"/>
      <c r="F35" s="32"/>
      <c r="G35" s="32"/>
    </row>
    <row r="36" spans="2:7">
      <c r="B36" s="21">
        <v>2.7</v>
      </c>
      <c r="C36" s="32">
        <v>1.0745119956895837</v>
      </c>
      <c r="D36" s="32"/>
      <c r="E36" s="32"/>
      <c r="F36" s="32"/>
      <c r="G36" s="32"/>
    </row>
    <row r="37" spans="2:7">
      <c r="B37" s="21">
        <v>2.8</v>
      </c>
      <c r="C37" s="32">
        <v>1.0361365672720986</v>
      </c>
      <c r="D37" s="32"/>
      <c r="E37" s="32"/>
      <c r="F37" s="32"/>
      <c r="G37" s="32"/>
    </row>
    <row r="38" spans="2:7">
      <c r="B38" s="21">
        <v>2.9</v>
      </c>
      <c r="C38" s="32">
        <v>1.0004077201247847</v>
      </c>
      <c r="D38" s="32"/>
      <c r="E38" s="32"/>
      <c r="F38" s="32"/>
      <c r="G38" s="32"/>
    </row>
    <row r="39" spans="2:7">
      <c r="B39" s="21">
        <v>3</v>
      </c>
      <c r="C39" s="32">
        <v>0.96706079612062534</v>
      </c>
      <c r="D39" s="32"/>
      <c r="E39" s="32"/>
      <c r="F39" s="32"/>
      <c r="G39" s="32"/>
    </row>
    <row r="40" spans="2:7">
      <c r="B40" s="21">
        <v>3.1</v>
      </c>
      <c r="C40" s="32">
        <v>0.935865286568347</v>
      </c>
      <c r="D40" s="32"/>
      <c r="E40" s="32"/>
      <c r="F40" s="32"/>
      <c r="G40" s="32"/>
    </row>
    <row r="41" spans="2:7">
      <c r="B41" s="21">
        <v>3.2</v>
      </c>
      <c r="C41" s="32">
        <v>0.90661949636308614</v>
      </c>
      <c r="D41" s="32"/>
      <c r="E41" s="32"/>
      <c r="F41" s="32"/>
      <c r="G41" s="32"/>
    </row>
    <row r="42" spans="2:7">
      <c r="B42" s="21">
        <v>3.3</v>
      </c>
      <c r="C42" s="32">
        <v>0.87914617829147756</v>
      </c>
      <c r="D42" s="32"/>
      <c r="E42" s="32"/>
      <c r="F42" s="32"/>
      <c r="G42" s="32"/>
    </row>
    <row r="43" spans="2:7">
      <c r="B43" s="21">
        <v>3.4</v>
      </c>
      <c r="C43" s="32">
        <v>0.85328893775349302</v>
      </c>
      <c r="D43" s="32"/>
      <c r="E43" s="32"/>
      <c r="F43" s="32"/>
      <c r="G43" s="32"/>
    </row>
    <row r="44" spans="2:7">
      <c r="B44" s="21">
        <v>3.5</v>
      </c>
      <c r="C44" s="32">
        <v>0.82890925381767877</v>
      </c>
      <c r="D44" s="32"/>
      <c r="E44" s="32"/>
      <c r="F44" s="32"/>
      <c r="G44" s="32"/>
    </row>
    <row r="45" spans="2:7">
      <c r="B45" s="21">
        <v>3.6</v>
      </c>
      <c r="C45" s="32">
        <v>0.8058839967671878</v>
      </c>
      <c r="D45" s="32"/>
      <c r="E45" s="32"/>
      <c r="F45" s="32"/>
      <c r="G45" s="32"/>
    </row>
    <row r="46" spans="2:7">
      <c r="B46" s="21">
        <v>3.7</v>
      </c>
      <c r="C46" s="32">
        <v>0.78410334820591232</v>
      </c>
      <c r="D46" s="32"/>
      <c r="E46" s="32"/>
      <c r="F46" s="32"/>
      <c r="G46" s="32"/>
    </row>
    <row r="47" spans="2:7">
      <c r="B47" s="21">
        <v>3.8</v>
      </c>
      <c r="C47" s="32">
        <v>0.7634690495689147</v>
      </c>
      <c r="D47" s="32"/>
      <c r="E47" s="32"/>
      <c r="F47" s="32"/>
      <c r="G47" s="32"/>
    </row>
    <row r="48" spans="2:7">
      <c r="B48" s="21">
        <v>3.9</v>
      </c>
      <c r="C48" s="32">
        <v>0.74389292009278873</v>
      </c>
      <c r="D48" s="32"/>
      <c r="E48" s="32"/>
      <c r="F48" s="32"/>
      <c r="G48" s="32"/>
    </row>
    <row r="49" spans="2:7">
      <c r="B49" s="21">
        <v>4</v>
      </c>
      <c r="C49" s="32">
        <v>0.72529559709046898</v>
      </c>
      <c r="D49" s="32"/>
      <c r="E49" s="32"/>
      <c r="F49" s="32"/>
      <c r="G49" s="32"/>
    </row>
    <row r="50" spans="2:7">
      <c r="B50" s="21">
        <v>4.0999999999999996</v>
      </c>
      <c r="C50" s="32">
        <v>0.69292416065009232</v>
      </c>
      <c r="D50" s="32"/>
      <c r="E50" s="32"/>
      <c r="F50" s="32"/>
      <c r="G50" s="32"/>
    </row>
    <row r="51" spans="2:7">
      <c r="B51" s="21">
        <v>4.2</v>
      </c>
      <c r="C51" s="32">
        <v>0.66032058619773548</v>
      </c>
      <c r="D51" s="32"/>
      <c r="E51" s="32"/>
      <c r="F51" s="32"/>
      <c r="G51" s="32"/>
    </row>
    <row r="52" spans="2:7">
      <c r="B52" s="21">
        <v>4.3</v>
      </c>
      <c r="C52" s="32">
        <v>0.62996512387928905</v>
      </c>
      <c r="D52" s="32"/>
      <c r="E52" s="32"/>
      <c r="F52" s="32"/>
      <c r="G52" s="32"/>
    </row>
    <row r="53" spans="2:7">
      <c r="B53" s="21">
        <v>4.4000000000000004</v>
      </c>
      <c r="C53" s="32">
        <v>0.60165574072975481</v>
      </c>
      <c r="D53" s="32"/>
      <c r="E53" s="32"/>
      <c r="F53" s="32"/>
      <c r="G53" s="32"/>
    </row>
    <row r="54" spans="2:7">
      <c r="B54" s="21">
        <v>4.5</v>
      </c>
      <c r="C54" s="32">
        <v>0.57521259953224957</v>
      </c>
      <c r="D54" s="32"/>
      <c r="E54" s="32"/>
      <c r="F54" s="32"/>
      <c r="G54" s="32"/>
    </row>
    <row r="55" spans="2:7">
      <c r="B55" s="21">
        <v>4.5999999999999996</v>
      </c>
      <c r="C55" s="32"/>
      <c r="D55" s="32"/>
      <c r="E55" s="32"/>
      <c r="F55" s="32"/>
      <c r="G55" s="32"/>
    </row>
    <row r="56" spans="2:7">
      <c r="B56" s="21">
        <v>4.7</v>
      </c>
      <c r="C56" s="32"/>
      <c r="D56" s="32"/>
      <c r="E56" s="32"/>
      <c r="F56" s="32"/>
      <c r="G56" s="32"/>
    </row>
    <row r="57" spans="2:7">
      <c r="B57" s="21">
        <v>4.8</v>
      </c>
      <c r="C57" s="32"/>
      <c r="D57" s="32"/>
      <c r="E57" s="32"/>
      <c r="F57" s="32"/>
      <c r="G57" s="32"/>
    </row>
    <row r="58" spans="2:7">
      <c r="B58" s="21">
        <v>4.9000000000000004</v>
      </c>
      <c r="C58" s="32"/>
      <c r="D58" s="32"/>
      <c r="E58" s="32"/>
      <c r="F58" s="32"/>
      <c r="G58" s="32"/>
    </row>
    <row r="59" spans="2:7">
      <c r="B59" s="21">
        <v>5</v>
      </c>
      <c r="C59" s="32"/>
      <c r="D59" s="32"/>
      <c r="E59" s="32"/>
      <c r="F59" s="32"/>
      <c r="G59" s="32"/>
    </row>
    <row r="60" spans="2:7">
      <c r="B60" s="21">
        <v>5.0999999999999996</v>
      </c>
      <c r="C60" s="32"/>
      <c r="D60" s="32"/>
      <c r="E60" s="32"/>
      <c r="F60" s="32"/>
      <c r="G60" s="32"/>
    </row>
    <row r="61" spans="2:7">
      <c r="B61" s="21">
        <v>5.2</v>
      </c>
      <c r="C61" s="32"/>
      <c r="D61" s="32"/>
      <c r="E61" s="32"/>
      <c r="F61" s="32"/>
      <c r="G61" s="32"/>
    </row>
    <row r="62" spans="2:7">
      <c r="B62" s="21">
        <v>5.3</v>
      </c>
      <c r="C62" s="32"/>
      <c r="D62" s="32"/>
      <c r="E62" s="32"/>
      <c r="F62" s="32"/>
      <c r="G62" s="32"/>
    </row>
    <row r="63" spans="2:7">
      <c r="B63" s="21">
        <v>5.4</v>
      </c>
      <c r="C63" s="32"/>
      <c r="D63" s="32"/>
      <c r="E63" s="32"/>
      <c r="F63" s="32"/>
      <c r="G63" s="32"/>
    </row>
    <row r="64" spans="2:7">
      <c r="B64" s="21">
        <v>5.5</v>
      </c>
      <c r="C64" s="32"/>
      <c r="D64" s="32"/>
      <c r="E64" s="32"/>
      <c r="F64" s="32"/>
      <c r="G64" s="32"/>
    </row>
    <row r="65" spans="2:7">
      <c r="B65" s="21">
        <v>5.6</v>
      </c>
      <c r="C65" s="32"/>
      <c r="D65" s="32"/>
      <c r="E65" s="32"/>
      <c r="F65" s="32"/>
      <c r="G65" s="32"/>
    </row>
    <row r="66" spans="2:7">
      <c r="B66" s="21">
        <v>5.7</v>
      </c>
      <c r="C66" s="32"/>
      <c r="D66" s="32"/>
      <c r="E66" s="32"/>
      <c r="F66" s="32"/>
      <c r="G66" s="32"/>
    </row>
    <row r="67" spans="2:7">
      <c r="B67" s="21">
        <v>5.8</v>
      </c>
      <c r="C67" s="32"/>
      <c r="D67" s="32"/>
      <c r="E67" s="32"/>
      <c r="F67" s="32"/>
      <c r="G67" s="32"/>
    </row>
    <row r="68" spans="2:7">
      <c r="B68" s="21">
        <v>5.9</v>
      </c>
      <c r="C68" s="32"/>
      <c r="D68" s="32"/>
      <c r="E68" s="32"/>
      <c r="F68" s="32"/>
      <c r="G68" s="32"/>
    </row>
    <row r="69" spans="2:7">
      <c r="B69" s="21">
        <v>6</v>
      </c>
      <c r="C69" s="32"/>
      <c r="D69" s="32"/>
      <c r="E69" s="32"/>
      <c r="F69" s="32"/>
      <c r="G69" s="32"/>
    </row>
    <row r="70" spans="2:7">
      <c r="B70" s="21">
        <v>6.1</v>
      </c>
      <c r="C70" s="32"/>
      <c r="D70" s="32"/>
      <c r="E70" s="32"/>
      <c r="F70" s="32"/>
      <c r="G70" s="32"/>
    </row>
    <row r="71" spans="2:7">
      <c r="B71" s="21">
        <v>6.2</v>
      </c>
      <c r="C71" s="32"/>
      <c r="D71" s="32"/>
      <c r="E71" s="32"/>
      <c r="F71" s="32"/>
      <c r="G71" s="32"/>
    </row>
    <row r="72" spans="2:7">
      <c r="B72" s="21">
        <v>6.3</v>
      </c>
      <c r="C72" s="32"/>
      <c r="D72" s="32"/>
      <c r="E72" s="32"/>
      <c r="F72" s="32"/>
      <c r="G72" s="32"/>
    </row>
    <row r="73" spans="2:7">
      <c r="B73" s="21">
        <v>6.4</v>
      </c>
      <c r="C73" s="32"/>
      <c r="D73" s="32"/>
      <c r="E73" s="32"/>
      <c r="F73" s="32"/>
      <c r="G73" s="32"/>
    </row>
    <row r="74" spans="2:7">
      <c r="B74" s="21">
        <v>6.5</v>
      </c>
      <c r="C74" s="32"/>
      <c r="D74" s="32"/>
      <c r="E74" s="32"/>
      <c r="F74" s="32"/>
      <c r="G74" s="32"/>
    </row>
    <row r="75" spans="2:7">
      <c r="B75" s="21">
        <v>6.6</v>
      </c>
      <c r="C75" s="32"/>
      <c r="D75" s="32"/>
      <c r="E75" s="32"/>
      <c r="F75" s="32"/>
      <c r="G75" s="32"/>
    </row>
    <row r="76" spans="2:7">
      <c r="B76" s="21">
        <v>6.7</v>
      </c>
      <c r="C76" s="32"/>
      <c r="D76" s="32"/>
      <c r="E76" s="32"/>
      <c r="F76" s="32"/>
      <c r="G76" s="32"/>
    </row>
    <row r="77" spans="2:7">
      <c r="B77" s="21">
        <v>6.8</v>
      </c>
      <c r="C77" s="32"/>
      <c r="D77" s="32"/>
      <c r="E77" s="32"/>
      <c r="F77" s="32"/>
      <c r="G77" s="32"/>
    </row>
    <row r="78" spans="2:7">
      <c r="B78" s="21">
        <v>6.9</v>
      </c>
      <c r="C78" s="32"/>
      <c r="D78" s="32"/>
      <c r="E78" s="32"/>
      <c r="F78" s="32"/>
      <c r="G78" s="32"/>
    </row>
    <row r="79" spans="2:7">
      <c r="B79" s="21">
        <v>7</v>
      </c>
      <c r="C79" s="32"/>
      <c r="D79" s="32"/>
      <c r="E79" s="32"/>
      <c r="F79" s="32"/>
      <c r="G79" s="32"/>
    </row>
    <row r="80" spans="2:7">
      <c r="B80" s="21">
        <v>7.1</v>
      </c>
      <c r="C80" s="32"/>
      <c r="D80" s="32"/>
      <c r="E80" s="32"/>
      <c r="F80" s="32"/>
      <c r="G80" s="32"/>
    </row>
    <row r="81" spans="2:7">
      <c r="B81" s="21">
        <v>7.2</v>
      </c>
      <c r="C81" s="32"/>
      <c r="D81" s="32"/>
      <c r="E81" s="32"/>
      <c r="F81" s="32"/>
      <c r="G81" s="32"/>
    </row>
    <row r="82" spans="2:7">
      <c r="B82" s="21">
        <v>7.3</v>
      </c>
      <c r="C82" s="32"/>
      <c r="D82" s="32"/>
      <c r="E82" s="32"/>
      <c r="F82" s="32"/>
      <c r="G82" s="32"/>
    </row>
    <row r="83" spans="2:7">
      <c r="B83" s="21">
        <v>7.4</v>
      </c>
      <c r="C83" s="32"/>
      <c r="D83" s="32"/>
      <c r="E83" s="32"/>
      <c r="F83" s="32"/>
      <c r="G83" s="32"/>
    </row>
    <row r="84" spans="2:7">
      <c r="B84" s="21">
        <v>7.5</v>
      </c>
      <c r="C84" s="32"/>
      <c r="D84" s="32"/>
      <c r="E84" s="32"/>
      <c r="F84" s="32"/>
      <c r="G84" s="32"/>
    </row>
    <row r="85" spans="2:7">
      <c r="B85" s="21">
        <v>7.6</v>
      </c>
      <c r="C85" s="32"/>
      <c r="D85" s="32"/>
      <c r="E85" s="32"/>
      <c r="F85" s="32"/>
      <c r="G85" s="32"/>
    </row>
    <row r="86" spans="2:7">
      <c r="B86" s="21">
        <v>7.7</v>
      </c>
      <c r="C86" s="32"/>
      <c r="D86" s="32"/>
      <c r="E86" s="32"/>
      <c r="F86" s="32"/>
      <c r="G86" s="32"/>
    </row>
    <row r="87" spans="2:7">
      <c r="B87" s="21">
        <v>7.8</v>
      </c>
      <c r="C87" s="32"/>
      <c r="D87" s="32"/>
      <c r="E87" s="32"/>
      <c r="F87" s="32"/>
      <c r="G87" s="32"/>
    </row>
    <row r="88" spans="2:7">
      <c r="B88" s="21">
        <v>7.9</v>
      </c>
      <c r="C88" s="32"/>
      <c r="D88" s="32"/>
      <c r="E88" s="32"/>
      <c r="F88" s="32"/>
      <c r="G88" s="32"/>
    </row>
    <row r="89" spans="2:7">
      <c r="B89" s="23">
        <v>8</v>
      </c>
      <c r="C89" s="33"/>
      <c r="D89" s="33"/>
      <c r="E89" s="33"/>
      <c r="F89" s="33"/>
      <c r="G89" s="32"/>
    </row>
  </sheetData>
  <mergeCells count="1">
    <mergeCell ref="C5:G5"/>
  </mergeCells>
  <phoneticPr fontId="23"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vt:i4>
      </vt:variant>
    </vt:vector>
  </HeadingPairs>
  <TitlesOfParts>
    <vt:vector size="13" baseType="lpstr">
      <vt:lpstr>Summary</vt:lpstr>
      <vt:lpstr>Timber 39</vt:lpstr>
      <vt:lpstr>Timber 45</vt:lpstr>
      <vt:lpstr>Aluminium 39</vt:lpstr>
      <vt:lpstr>Aluminium 45</vt:lpstr>
      <vt:lpstr>Steel CHS 39</vt:lpstr>
      <vt:lpstr>Steel CHS 45</vt:lpstr>
      <vt:lpstr>Steel RHS 39</vt:lpstr>
      <vt:lpstr>Steel RHS 45</vt:lpstr>
      <vt:lpstr>Foundations Unk 300diam</vt:lpstr>
      <vt:lpstr>Foundations Unk 400diam</vt:lpstr>
      <vt:lpstr>Summary!Print_Area</vt:lpstr>
      <vt:lpstr>SignShape</vt:lpstr>
    </vt:vector>
  </TitlesOfParts>
  <Company>Opus International Consultants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Tony Raper</dc:creator>
  <cp:lastModifiedBy>Tony Raper</cp:lastModifiedBy>
  <cp:lastPrinted>2017-06-14T02:56:36Z</cp:lastPrinted>
  <dcterms:created xsi:type="dcterms:W3CDTF">2008-04-09T00:06:04Z</dcterms:created>
  <dcterms:modified xsi:type="dcterms:W3CDTF">2019-03-31T21:13:19Z</dcterms:modified>
</cp:coreProperties>
</file>